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p Cost - Blank template" sheetId="1" r:id="rId4"/>
    <sheet state="visible" name="Sample carrots" sheetId="2" r:id="rId5"/>
    <sheet state="visible" name="Sample baby greens" sheetId="3" r:id="rId6"/>
    <sheet state="visible" name="Transplant Cost - Blank templat" sheetId="4" r:id="rId7"/>
    <sheet state="visible" name="Transplants - Watermelon sample" sheetId="5" r:id="rId8"/>
  </sheets>
  <definedNames/>
  <calcPr/>
  <extLst>
    <ext uri="GoogleSheetsCustomDataVersion1">
      <go:sheetsCustomData xmlns:go="http://customooxmlschemas.google.com/" r:id="rId9" roundtripDataSignature="AMtx7mh2szMjxtRCJ+wzlAMiKYgx61PepQ=="/>
    </ext>
  </extLst>
</workbook>
</file>

<file path=xl/sharedStrings.xml><?xml version="1.0" encoding="utf-8"?>
<sst xmlns="http://schemas.openxmlformats.org/spreadsheetml/2006/main" count="424" uniqueCount="179">
  <si>
    <t xml:space="preserve">Crop Costing Budget Worksheet </t>
  </si>
  <si>
    <t>fill in peach cells</t>
  </si>
  <si>
    <t>grey cells hold the calculations and have been locked so you can't change them</t>
  </si>
  <si>
    <t>Step 1: Fill in your crop, unit of measure, bed length and rows per bed below in the peach cells.</t>
  </si>
  <si>
    <t>Crop:</t>
  </si>
  <si>
    <t>baby greens</t>
  </si>
  <si>
    <t>Harvest Unit of Measure:</t>
  </si>
  <si>
    <t>pounds</t>
  </si>
  <si>
    <t>Bed length (linear feet)</t>
  </si>
  <si>
    <t>Rows per bed</t>
  </si>
  <si>
    <t>Step 2: Consult your records for yield per bed, based on bed length and rows entered above.</t>
  </si>
  <si>
    <t>Enter the wholesale price that you are testing with this model.</t>
  </si>
  <si>
    <t>Enter a margin goal for this product - at least 20% for wholesale and 40% for retail is recommended.</t>
  </si>
  <si>
    <t>These sheets are meant to be used as general guidelines, and the user should verify their own numbers and assumptions.</t>
  </si>
  <si>
    <t>Yield per bed (see row 9)</t>
  </si>
  <si>
    <t>Wholesale Price per unit</t>
  </si>
  <si>
    <t>Total Sale</t>
  </si>
  <si>
    <t>Gross Margin Goal</t>
  </si>
  <si>
    <t>Gross Margin is the percent of revenue that you need to have to cover all overhead, operating, fixed expenses and owner pay.</t>
  </si>
  <si>
    <t>Step 3: Enter the number of beds you plan to plant with this crop for wholesale in the peach cell below.</t>
  </si>
  <si>
    <t>Totals:</t>
  </si>
  <si>
    <t>Projected Revenues</t>
  </si>
  <si>
    <t>x number of beds:</t>
  </si>
  <si>
    <t>Budgeted Expenses</t>
  </si>
  <si>
    <t>Budgeted Profits</t>
  </si>
  <si>
    <t>Key Points for Rountable One</t>
  </si>
  <si>
    <t>Step 4: Enter your cost per hour (or an average cost) for labor.  Then enter your rate for taxes and benefits.</t>
  </si>
  <si>
    <t>1. Don't Consternate</t>
  </si>
  <si>
    <t>2. Choose a crop you are good at</t>
  </si>
  <si>
    <t>Field Labor: cost per hour</t>
  </si>
  <si>
    <t>Taxes and Fringe Benefits</t>
  </si>
  <si>
    <t>Effective labor costs per hour</t>
  </si>
  <si>
    <t>Step 5: Enter your costs of direct inputs per bed (rememeber your bed length and rows entered in step 1).</t>
  </si>
  <si>
    <t>List your costs of seeds or starts, soil ammendments, or other inputs.  Use scratch paper as needed or create a new tab to organize your "other" items.</t>
  </si>
  <si>
    <t>If you don't know your plant start costs in your greenhouse, use the "Starts" Tab to calculate a cost.</t>
  </si>
  <si>
    <t>3. Note your assumptions - is this best case, worst case or average?</t>
  </si>
  <si>
    <t>Seeds or Starts</t>
  </si>
  <si>
    <t>Soil Ammendments</t>
  </si>
  <si>
    <t>row cover</t>
  </si>
  <si>
    <t xml:space="preserve"> </t>
  </si>
  <si>
    <t>4. Notice how much changes with small yield and price differences!</t>
  </si>
  <si>
    <t>packaging - bags x 135</t>
  </si>
  <si>
    <t>Add your own COGS items by inserting row(s) above the "SUBTOTAL" line.</t>
  </si>
  <si>
    <t>SUBTOTAL</t>
  </si>
  <si>
    <t>Note: Your labor budget equals the projected revenue - direct costs - margin goal.</t>
  </si>
  <si>
    <t>Labor Budget per bed</t>
  </si>
  <si>
    <t>carrots</t>
  </si>
  <si>
    <t>Labor Budget in Hours, per bed</t>
  </si>
  <si>
    <t xml:space="preserve"> Step 6: Enter each activity you will perform for this crop, PER BED, using the same bed size and rows entered in step 1.</t>
  </si>
  <si>
    <t>You are making estimates unless you have already collected data.  Over the course of the season, you should refer to your estimates and aim to meet your plan.</t>
  </si>
  <si>
    <t>A "feasible" budget for your wholesale price is less than or equal to your labor budget in hours per bed.</t>
  </si>
  <si>
    <t>Note: The values you enter below must be "1" or more in order to calculate.</t>
  </si>
  <si>
    <t>Activity</t>
  </si>
  <si>
    <t># of passes per crop (must be at least 1 to calculate)</t>
  </si>
  <si>
    <t>Enter a gross margin goal for this product - at least 20% for wholesale and 40% for retail is recommended.</t>
  </si>
  <si>
    <t># of Minutes per pass</t>
  </si>
  <si>
    <t>Notes:</t>
  </si>
  <si>
    <t>Bed preparation - tractor</t>
  </si>
  <si>
    <t>Bed preparation - handwork</t>
  </si>
  <si>
    <t>Seeding or transplanting</t>
  </si>
  <si>
    <t>Thinning</t>
  </si>
  <si>
    <t>Cultivating</t>
  </si>
  <si>
    <t>Hand Weeding</t>
  </si>
  <si>
    <t>Pruning</t>
  </si>
  <si>
    <t>Trellising/Tying</t>
  </si>
  <si>
    <t>Yield per bed (see rows 11-12)</t>
  </si>
  <si>
    <t>Irrigation</t>
  </si>
  <si>
    <t>moving overhead rainbirds</t>
  </si>
  <si>
    <t>Weather protection</t>
  </si>
  <si>
    <t>depending on season, float row cover or low tunnel</t>
  </si>
  <si>
    <t>Fertilizing (side dress or foliar)</t>
  </si>
  <si>
    <t>Pest control (scouting, application)</t>
  </si>
  <si>
    <t>winter baby greens crop cost might look different from summer version</t>
  </si>
  <si>
    <t>Harvesting to wash shed - handcut</t>
  </si>
  <si>
    <t xml:space="preserve">hand cut 45 lbs/ hour. look at investment of greens cutter vs this labor cost - ranging from $300- $10K </t>
  </si>
  <si>
    <t>Clearing/Plowing under</t>
  </si>
  <si>
    <t>Washing (triple wash)</t>
  </si>
  <si>
    <t>Spinning</t>
  </si>
  <si>
    <t>you would need an industrial spinner doing 5-8lbs per spin cycle to achieve this timing</t>
  </si>
  <si>
    <t>Bagging</t>
  </si>
  <si>
    <t>fill bag in 3 minutes</t>
  </si>
  <si>
    <t>Other</t>
  </si>
  <si>
    <t>SUBTOTAL: LABOR TIME in MINUTES</t>
  </si>
  <si>
    <t>Total Sales per Bed</t>
  </si>
  <si>
    <t>LABOR HOURS</t>
  </si>
  <si>
    <t>Step 7: Review your crop cost analysis below.  Here you can experiment with the projected return on the number of beds.</t>
  </si>
  <si>
    <t>Fill in the peach cell below for # of beds.</t>
  </si>
  <si>
    <t>Summary Crop Cost Analysis</t>
  </si>
  <si>
    <t># of beds in crop plan</t>
  </si>
  <si>
    <t>Projected total yield</t>
  </si>
  <si>
    <t>Income</t>
  </si>
  <si>
    <t>% of labor budget:</t>
  </si>
  <si>
    <t>Direct Costs</t>
  </si>
  <si>
    <t>Labor</t>
  </si>
  <si>
    <t>Budgeted $$ for all other expenses, including owner pay, overhead, profit etc</t>
  </si>
  <si>
    <t>List your costs of seeds or transplants, soil ammendments, or other inputs.  Use scratch paper as needed or create a new tab to organize your "other" items.</t>
  </si>
  <si>
    <t>If you don't know your transplant cost in your greenhouse, use the "Transplants" Tab to calculate a cost.</t>
  </si>
  <si>
    <t>Gross Margin</t>
  </si>
  <si>
    <t>Seeds or Transplants</t>
  </si>
  <si>
    <t>Gross Margin %</t>
  </si>
  <si>
    <t>Other 1</t>
  </si>
  <si>
    <t>Other 2</t>
  </si>
  <si>
    <t>VS. Gross Margin Goal:</t>
  </si>
  <si>
    <t>Growing Cost per unit:</t>
  </si>
  <si>
    <t>Step 8: Use this section to experiment with a variable such as equipment purchase.  This shows you a different scenario's outcome.</t>
  </si>
  <si>
    <t>Best practice is to create a new tab and copy this entire sheet - then experiment with the opportunity in a new tab to protect your data.</t>
  </si>
  <si>
    <t>Compare your results between tabs to see if you want to pursue the opportunity!</t>
  </si>
  <si>
    <t>Fill in the peach cell below for the name of the opportunity, and the cost for the growing cycle.</t>
  </si>
  <si>
    <t>Results will show you the effective impact on your margin for the period of time that you incur the cost of the opportunity.</t>
  </si>
  <si>
    <t xml:space="preserve">Be sure to adjust your labor or input numbers above to show the impact of the purchase.  </t>
  </si>
  <si>
    <t>Opportunity Assessment Scenario:</t>
  </si>
  <si>
    <t>Industrial spinner purchase</t>
  </si>
  <si>
    <t>Other Costs</t>
  </si>
  <si>
    <t>one time</t>
  </si>
  <si>
    <t>List your costs of seeds or transplants, soil ammendments, and other inputs.  Make notes on what those "Other" items are.</t>
  </si>
  <si>
    <t>Step 6: Enter each activity you will perform for this crop, PER BED, using the same bed size and rows entered in step 1.</t>
  </si>
  <si>
    <t>If you don't know your transplant costs in your greenhouse, use the "Transplants" Tab to calculate a cost.</t>
  </si>
  <si>
    <t># of minutes per pass</t>
  </si>
  <si>
    <t>Bed preparation</t>
  </si>
  <si>
    <t>The labor savings help to pay for the one time cost of the spinner, all in Year One.</t>
  </si>
  <si>
    <t>Plastic bags for pack out</t>
  </si>
  <si>
    <t>Harvesting to wash shed</t>
  </si>
  <si>
    <t>Washing/Packing</t>
  </si>
  <si>
    <t>Transplants Cost Worksheet: Crop Costing Input</t>
  </si>
  <si>
    <t>Grey cells hold the calculations and have been locked so you can't change them</t>
  </si>
  <si>
    <t>Peach cells are for you to enter data</t>
  </si>
  <si>
    <t xml:space="preserve"># of passes per crop </t>
  </si>
  <si>
    <t>Notes</t>
  </si>
  <si>
    <t>Step 1: Fill in crop name</t>
  </si>
  <si>
    <t>Step 2: Fill in tray information</t>
  </si>
  <si>
    <t>If your trays don't usually 100% germinate, enter a number of useable plants instead of tray size.</t>
  </si>
  <si>
    <t>TRAYS</t>
  </si>
  <si>
    <t>Tray Size or Useable Plants per Tray</t>
  </si>
  <si>
    <t># of uses per tray</t>
  </si>
  <si>
    <t>Cost of tray</t>
  </si>
  <si>
    <t>Step 3: Fill in the cost of seed per tray, potting soil, other products.</t>
  </si>
  <si>
    <t>Be sure to enter costs by TRAY.</t>
  </si>
  <si>
    <t>Potting soil per tray can be calculated by measuring the soil required and comparing to your costs of bulk soil.</t>
  </si>
  <si>
    <t>PRODUCTS</t>
  </si>
  <si>
    <t>Seed (tray)</t>
  </si>
  <si>
    <t>Potting soil</t>
  </si>
  <si>
    <t>Other products</t>
  </si>
  <si>
    <t>Tag</t>
  </si>
  <si>
    <t>Cost to Grow per unit:</t>
  </si>
  <si>
    <t>Step 4: Calcuate your Greenhouse "Rent" per tray.</t>
  </si>
  <si>
    <t>Remember, this is just the cost to grow, harvest and pack ONLY!</t>
  </si>
  <si>
    <t xml:space="preserve">Total Greenhouse costs include maintenance, utilities and other direct costs of running the GH. Use your planting plan to enter a number of trays run through the GH per YEAR.		</t>
  </si>
  <si>
    <t>GREENHOUSE COST</t>
  </si>
  <si>
    <t>Total Greenhouse costs per year</t>
  </si>
  <si>
    <t># of trays per year</t>
  </si>
  <si>
    <t>Greenhouse "rent" per tray</t>
  </si>
  <si>
    <t>Step 5: Calculate your labor per tray.  All inputs are in reference to the crop in step 1.</t>
  </si>
  <si>
    <t>FILLING &amp; SEEDING LABOR PER TRAY</t>
  </si>
  <si>
    <t># of trays filled per hour</t>
  </si>
  <si>
    <t># of trays seeded per hour</t>
  </si>
  <si>
    <t>Greenhouse Labor rate</t>
  </si>
  <si>
    <t>Cost to Grow per unit</t>
  </si>
  <si>
    <t>Tray filling labor</t>
  </si>
  <si>
    <t>Seeding labor</t>
  </si>
  <si>
    <t>Step 6: Calculate your general labor per tray.  All inputs are in reference to the ENTIRE greenhouse transplant season.</t>
  </si>
  <si>
    <t>GENERAL GREENHOUSE LABOR</t>
  </si>
  <si>
    <t>Finance root washer purchase,  $2105 per year for 2 years, with 25% assigned to carrots.</t>
  </si>
  <si>
    <t>Hours per week of general labor in GH</t>
  </si>
  <si>
    <t># of weeks of labor in GH for starts season</t>
  </si>
  <si>
    <t>Total cost of general labor in GH for starts</t>
  </si>
  <si>
    <t>root washer payment</t>
  </si>
  <si>
    <t>Greenhouse labor,  per tray</t>
  </si>
  <si>
    <t>Step 7: Review your results.</t>
  </si>
  <si>
    <t>SUBTOTALS</t>
  </si>
  <si>
    <t>The payment for the washer will be covered, but there is no longer any $$ left for Overhead, Operating Expenses or Owner Pay, which means that the carrots would be losing money for these two years of payments</t>
  </si>
  <si>
    <t>Tray Cost per plant</t>
  </si>
  <si>
    <t>Product Cost per plant</t>
  </si>
  <si>
    <t>Growing Cost per unit</t>
  </si>
  <si>
    <t>Rent per plant</t>
  </si>
  <si>
    <t>Labor per plant</t>
  </si>
  <si>
    <t>Cost of transplants, per plant</t>
  </si>
  <si>
    <t>Watermelon</t>
  </si>
  <si>
    <t>tray of 50 with 3 lost</t>
  </si>
  <si>
    <t>Step 7: Review your results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</si>
</sst>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.00_);[Red]\(&quot;$&quot;#,##0.00\)"/>
    <numFmt numFmtId="165" formatCode="&quot;$&quot;#,##0_);[Red]\(&quot;$&quot;#,##0\)"/>
    <numFmt numFmtId="166" formatCode="&quot;$&quot;#,##0"/>
    <numFmt numFmtId="167" formatCode="0.0"/>
    <numFmt numFmtId="168" formatCode="&quot;$&quot;#,##0.00"/>
    <numFmt numFmtId="169" formatCode="&quot;$&quot;#,##0.0000"/>
  </numFmts>
  <fonts count="20">
    <font>
      <sz val="11.0"/>
      <color rgb="FF000000"/>
      <name val="Calibri"/>
    </font>
    <font>
      <b/>
      <sz val="14.0"/>
      <color theme="1"/>
      <name val="Calibri"/>
    </font>
    <font>
      <i/>
      <sz val="11.0"/>
      <color theme="1"/>
      <name val="Calibri"/>
    </font>
    <font>
      <sz val="11.0"/>
      <color rgb="FF3F3F76"/>
      <name val="Calibri"/>
    </font>
    <font>
      <b/>
      <i/>
      <sz val="11.0"/>
      <color theme="1"/>
      <name val="Calibri"/>
    </font>
    <font>
      <sz val="11.0"/>
      <color theme="1"/>
      <name val="Calibri"/>
    </font>
    <font/>
    <font>
      <b/>
      <i/>
      <sz val="11.0"/>
      <color rgb="FF222222"/>
      <name val="Calibri"/>
    </font>
    <font>
      <b/>
      <i/>
      <sz val="11.0"/>
      <color rgb="FF3F3F76"/>
      <name val="Calibri"/>
    </font>
    <font>
      <b/>
      <i/>
      <sz val="11.0"/>
      <color rgb="FF000000"/>
      <name val="Calibri"/>
    </font>
    <font>
      <i/>
      <sz val="11.0"/>
      <color rgb="FF000000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b/>
      <u/>
      <sz val="11.0"/>
      <color theme="1"/>
      <name val="Calibri"/>
    </font>
    <font>
      <u/>
      <sz val="11.0"/>
      <color theme="1"/>
      <name val="Calibri"/>
    </font>
    <font>
      <b/>
      <sz val="11.0"/>
      <color rgb="FF000000"/>
      <name val="Inconsolata"/>
    </font>
    <font>
      <b/>
      <sz val="11.0"/>
      <color rgb="FF222222"/>
      <name val="Calibri"/>
    </font>
    <font>
      <sz val="11.0"/>
      <color rgb="FF000000"/>
      <name val="Roboto"/>
    </font>
    <font>
      <b/>
      <sz val="14.0"/>
      <color rgb="FF000000"/>
      <name val="Calibri"/>
    </font>
    <font>
      <i/>
      <sz val="11.0"/>
      <color rgb="FF3C4043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BFBFBF"/>
        <bgColor rgb="FFBFBFBF"/>
      </patternFill>
    </fill>
    <fill>
      <patternFill patternType="solid">
        <fgColor rgb="FFF7CAAC"/>
        <bgColor rgb="FFF7CAAC"/>
      </patternFill>
    </fill>
    <fill>
      <patternFill patternType="solid">
        <fgColor rgb="FFF9CB9C"/>
        <bgColor rgb="FFF9CB9C"/>
      </patternFill>
    </fill>
  </fills>
  <borders count="28">
    <border/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/>
      <right/>
      <top/>
      <bottom/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7F7F7F"/>
      </left>
      <right/>
      <top style="thin">
        <color rgb="FF7F7F7F"/>
      </top>
      <bottom style="thin">
        <color rgb="FF7F7F7F"/>
      </bottom>
    </border>
    <border>
      <left/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/>
    </border>
    <border>
      <left style="thick">
        <color rgb="FF000000"/>
      </left>
      <right style="thick">
        <color rgb="FF000000"/>
      </right>
      <top/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</border>
    <border>
      <left style="thin">
        <color rgb="FF7F7F7F"/>
      </left>
      <bottom style="thin">
        <color rgb="FF7F7F7F"/>
      </bottom>
    </border>
    <border>
      <left style="thin">
        <color rgb="FF7F7F7F"/>
      </left>
      <top style="thin">
        <color rgb="FF7F7F7F"/>
      </top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7F7F7F"/>
      </left>
      <right style="thin">
        <color rgb="FF7F7F7F"/>
      </right>
      <bottom style="thin">
        <color rgb="FF7F7F7F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0" numFmtId="0" xfId="0" applyAlignment="1" applyFont="1">
      <alignment horizontal="right"/>
    </xf>
    <xf borderId="0" fillId="0" fontId="2" numFmtId="0" xfId="0" applyFont="1"/>
    <xf borderId="1" fillId="2" fontId="3" numFmtId="0" xfId="0" applyBorder="1" applyFill="1" applyFont="1"/>
    <xf borderId="2" fillId="3" fontId="4" numFmtId="0" xfId="0" applyBorder="1" applyFill="1" applyFont="1"/>
    <xf borderId="0" fillId="0" fontId="5" numFmtId="0" xfId="0" applyFont="1"/>
    <xf borderId="0" fillId="0" fontId="0" numFmtId="0" xfId="0" applyAlignment="1" applyFont="1">
      <alignment horizontal="left"/>
    </xf>
    <xf borderId="0" fillId="0" fontId="4" numFmtId="0" xfId="0" applyFont="1"/>
    <xf borderId="0" fillId="0" fontId="3" numFmtId="0" xfId="0" applyAlignment="1" applyFont="1">
      <alignment horizontal="left"/>
    </xf>
    <xf borderId="3" fillId="2" fontId="3" numFmtId="0" xfId="0" applyAlignment="1" applyBorder="1" applyFont="1">
      <alignment horizontal="left"/>
    </xf>
    <xf borderId="4" fillId="0" fontId="6" numFmtId="0" xfId="0" applyBorder="1" applyFont="1"/>
    <xf borderId="1" fillId="2" fontId="3" numFmtId="0" xfId="0" applyAlignment="1" applyBorder="1" applyFont="1">
      <alignment horizontal="right"/>
    </xf>
    <xf borderId="0" fillId="0" fontId="3" numFmtId="0" xfId="0" applyAlignment="1" applyFont="1">
      <alignment horizontal="right"/>
    </xf>
    <xf borderId="2" fillId="4" fontId="7" numFmtId="0" xfId="0" applyBorder="1" applyFill="1" applyFont="1"/>
    <xf borderId="2" fillId="3" fontId="5" numFmtId="0" xfId="0" applyBorder="1" applyFont="1"/>
    <xf borderId="1" fillId="2" fontId="3" numFmtId="164" xfId="0" applyAlignment="1" applyBorder="1" applyFont="1" applyNumberFormat="1">
      <alignment horizontal="right"/>
    </xf>
    <xf borderId="2" fillId="3" fontId="0" numFmtId="164" xfId="0" applyAlignment="1" applyBorder="1" applyFont="1" applyNumberFormat="1">
      <alignment horizontal="right"/>
    </xf>
    <xf borderId="1" fillId="2" fontId="3" numFmtId="9" xfId="0" applyAlignment="1" applyBorder="1" applyFont="1" applyNumberFormat="1">
      <alignment horizontal="right"/>
    </xf>
    <xf borderId="0" fillId="0" fontId="2" numFmtId="0" xfId="0" applyAlignment="1" applyFont="1">
      <alignment shrinkToFit="0" vertical="center" wrapText="1"/>
    </xf>
    <xf borderId="0" fillId="0" fontId="0" numFmtId="165" xfId="0" applyAlignment="1" applyFont="1" applyNumberFormat="1">
      <alignment horizontal="right"/>
    </xf>
    <xf borderId="0" fillId="0" fontId="3" numFmtId="0" xfId="0" applyFont="1"/>
    <xf borderId="0" fillId="0" fontId="5" numFmtId="166" xfId="0" applyFont="1" applyNumberFormat="1"/>
    <xf borderId="0" fillId="0" fontId="0" numFmtId="0" xfId="0" applyFont="1"/>
    <xf borderId="2" fillId="3" fontId="0" numFmtId="165" xfId="0" applyAlignment="1" applyBorder="1" applyFont="1" applyNumberFormat="1">
      <alignment horizontal="right"/>
    </xf>
    <xf borderId="2" fillId="5" fontId="5" numFmtId="166" xfId="0" applyBorder="1" applyFill="1" applyFont="1" applyNumberFormat="1"/>
    <xf borderId="5" fillId="0" fontId="5" numFmtId="0" xfId="0" applyBorder="1" applyFont="1"/>
    <xf borderId="0" fillId="0" fontId="8" numFmtId="165" xfId="0" applyAlignment="1" applyFont="1" applyNumberFormat="1">
      <alignment horizontal="right"/>
    </xf>
    <xf borderId="2" fillId="6" fontId="4" numFmtId="0" xfId="0" applyBorder="1" applyFill="1" applyFont="1"/>
    <xf borderId="0" fillId="0" fontId="3" numFmtId="165" xfId="0" applyAlignment="1" applyFont="1" applyNumberFormat="1">
      <alignment horizontal="right"/>
    </xf>
    <xf borderId="2" fillId="6" fontId="0" numFmtId="0" xfId="0" applyAlignment="1" applyBorder="1" applyFont="1">
      <alignment horizontal="right"/>
    </xf>
    <xf borderId="1" fillId="2" fontId="3" numFmtId="165" xfId="0" applyAlignment="1" applyBorder="1" applyFont="1" applyNumberFormat="1">
      <alignment horizontal="right"/>
    </xf>
    <xf borderId="6" fillId="3" fontId="4" numFmtId="0" xfId="0" applyBorder="1" applyFont="1"/>
    <xf borderId="7" fillId="0" fontId="6" numFmtId="0" xfId="0" applyBorder="1" applyFont="1"/>
    <xf borderId="2" fillId="6" fontId="0" numFmtId="0" xfId="0" applyBorder="1" applyFont="1"/>
    <xf borderId="8" fillId="0" fontId="6" numFmtId="0" xfId="0" applyBorder="1" applyFont="1"/>
    <xf borderId="0" fillId="0" fontId="9" numFmtId="0" xfId="0" applyAlignment="1" applyFont="1">
      <alignment horizontal="left"/>
    </xf>
    <xf borderId="0" fillId="0" fontId="10" numFmtId="0" xfId="0" applyFont="1"/>
    <xf borderId="0" fillId="0" fontId="9" numFmtId="0" xfId="0" applyAlignment="1" applyFont="1">
      <alignment horizontal="left" vertical="center"/>
    </xf>
    <xf borderId="0" fillId="0" fontId="0" numFmtId="166" xfId="0" applyFont="1" applyNumberFormat="1"/>
    <xf borderId="9" fillId="2" fontId="3" numFmtId="0" xfId="0" applyAlignment="1" applyBorder="1" applyFont="1">
      <alignment horizontal="left"/>
    </xf>
    <xf borderId="10" fillId="2" fontId="3" numFmtId="0" xfId="0" applyAlignment="1" applyBorder="1" applyFont="1">
      <alignment horizontal="left"/>
    </xf>
    <xf borderId="2" fillId="3" fontId="0" numFmtId="167" xfId="0" applyAlignment="1" applyBorder="1" applyFont="1" applyNumberFormat="1">
      <alignment horizontal="right"/>
    </xf>
    <xf borderId="0" fillId="0" fontId="11" numFmtId="0" xfId="0" applyAlignment="1" applyFont="1">
      <alignment shrinkToFit="0" wrapText="1"/>
    </xf>
    <xf borderId="0" fillId="0" fontId="9" numFmtId="0" xfId="0" applyFont="1"/>
    <xf borderId="0" fillId="0" fontId="12" numFmtId="0" xfId="0" applyAlignment="1" applyFont="1">
      <alignment horizontal="left"/>
    </xf>
    <xf borderId="0" fillId="0" fontId="11" numFmtId="0" xfId="0" applyFont="1"/>
    <xf borderId="0" fillId="0" fontId="12" numFmtId="0" xfId="0" applyAlignment="1" applyFont="1">
      <alignment horizontal="left" shrinkToFit="0" wrapText="1"/>
    </xf>
    <xf borderId="11" fillId="2" fontId="5" numFmtId="0" xfId="0" applyBorder="1" applyFont="1"/>
    <xf borderId="2" fillId="3" fontId="5" numFmtId="167" xfId="0" applyBorder="1" applyFont="1" applyNumberFormat="1"/>
    <xf borderId="0" fillId="0" fontId="13" numFmtId="0" xfId="0" applyFont="1"/>
    <xf borderId="2" fillId="3" fontId="0" numFmtId="166" xfId="0" applyAlignment="1" applyBorder="1" applyFont="1" applyNumberFormat="1">
      <alignment horizontal="right"/>
    </xf>
    <xf borderId="0" fillId="0" fontId="14" numFmtId="0" xfId="0" applyAlignment="1" applyFont="1">
      <alignment horizontal="center"/>
    </xf>
    <xf borderId="2" fillId="3" fontId="5" numFmtId="166" xfId="0" applyBorder="1" applyFont="1" applyNumberFormat="1"/>
    <xf borderId="2" fillId="3" fontId="5" numFmtId="165" xfId="0" applyAlignment="1" applyBorder="1" applyFont="1" applyNumberFormat="1">
      <alignment horizontal="right"/>
    </xf>
    <xf borderId="12" fillId="3" fontId="5" numFmtId="9" xfId="0" applyBorder="1" applyFont="1" applyNumberFormat="1"/>
    <xf borderId="2" fillId="3" fontId="5" numFmtId="164" xfId="0" applyAlignment="1" applyBorder="1" applyFont="1" applyNumberFormat="1">
      <alignment horizontal="right"/>
    </xf>
    <xf borderId="0" fillId="0" fontId="4" numFmtId="0" xfId="0" applyAlignment="1" applyFont="1">
      <alignment shrinkToFit="0" wrapText="1"/>
    </xf>
    <xf borderId="13" fillId="3" fontId="5" numFmtId="9" xfId="0" applyBorder="1" applyFont="1" applyNumberFormat="1"/>
    <xf borderId="0" fillId="0" fontId="0" numFmtId="0" xfId="0" applyAlignment="1" applyFont="1">
      <alignment shrinkToFit="0" wrapText="1"/>
    </xf>
    <xf borderId="0" fillId="0" fontId="11" numFmtId="168" xfId="0" applyFont="1" applyNumberFormat="1"/>
    <xf borderId="2" fillId="3" fontId="12" numFmtId="168" xfId="0" applyAlignment="1" applyBorder="1" applyFont="1" applyNumberFormat="1">
      <alignment horizontal="right"/>
    </xf>
    <xf borderId="2" fillId="3" fontId="11" numFmtId="9" xfId="0" applyBorder="1" applyFont="1" applyNumberFormat="1"/>
    <xf borderId="2" fillId="3" fontId="11" numFmtId="0" xfId="0" applyAlignment="1" applyBorder="1" applyFont="1">
      <alignment horizontal="center"/>
    </xf>
    <xf borderId="2" fillId="3" fontId="0" numFmtId="168" xfId="0" applyAlignment="1" applyBorder="1" applyFont="1" applyNumberFormat="1">
      <alignment horizontal="right"/>
    </xf>
    <xf borderId="0" fillId="0" fontId="10" numFmtId="0" xfId="0" applyAlignment="1" applyFont="1">
      <alignment horizontal="left"/>
    </xf>
    <xf borderId="14" fillId="2" fontId="10" numFmtId="0" xfId="0" applyAlignment="1" applyBorder="1" applyFont="1">
      <alignment horizontal="left" shrinkToFit="0" wrapText="1"/>
    </xf>
    <xf borderId="15" fillId="0" fontId="6" numFmtId="0" xfId="0" applyBorder="1" applyFont="1"/>
    <xf borderId="16" fillId="2" fontId="0" numFmtId="168" xfId="0" applyAlignment="1" applyBorder="1" applyFont="1" applyNumberFormat="1">
      <alignment horizontal="right"/>
    </xf>
    <xf borderId="16" fillId="2" fontId="0" numFmtId="0" xfId="0" applyBorder="1" applyFont="1"/>
    <xf borderId="1" fillId="2" fontId="0" numFmtId="168" xfId="0" applyAlignment="1" applyBorder="1" applyFont="1" applyNumberFormat="1">
      <alignment horizontal="right"/>
    </xf>
    <xf borderId="0" fillId="0" fontId="4" numFmtId="0" xfId="0" applyAlignment="1" applyFont="1">
      <alignment shrinkToFit="0" vertical="center" wrapText="1"/>
    </xf>
    <xf borderId="1" fillId="2" fontId="10" numFmtId="0" xfId="0" applyBorder="1" applyFont="1"/>
    <xf borderId="2" fillId="3" fontId="15" numFmtId="168" xfId="0" applyBorder="1" applyFont="1" applyNumberFormat="1"/>
    <xf borderId="2" fillId="4" fontId="12" numFmtId="0" xfId="0" applyBorder="1" applyFont="1"/>
    <xf borderId="2" fillId="3" fontId="11" numFmtId="168" xfId="0" applyBorder="1" applyFont="1" applyNumberFormat="1"/>
    <xf borderId="2" fillId="4" fontId="16" numFmtId="0" xfId="0" applyBorder="1" applyFont="1"/>
    <xf borderId="2" fillId="4" fontId="17" numFmtId="0" xfId="0" applyBorder="1" applyFont="1"/>
    <xf borderId="0" fillId="0" fontId="18" numFmtId="0" xfId="0" applyFont="1"/>
    <xf borderId="17" fillId="2" fontId="3" numFmtId="0" xfId="0" applyAlignment="1" applyBorder="1" applyFont="1">
      <alignment horizontal="right"/>
    </xf>
    <xf borderId="2" fillId="6" fontId="5" numFmtId="0" xfId="0" applyBorder="1" applyFont="1"/>
    <xf borderId="17" fillId="2" fontId="3" numFmtId="0" xfId="0" applyBorder="1" applyFont="1"/>
    <xf borderId="2" fillId="7" fontId="5" numFmtId="0" xfId="0" applyBorder="1" applyFill="1" applyFont="1"/>
    <xf borderId="6" fillId="4" fontId="16" numFmtId="0" xfId="0" applyAlignment="1" applyBorder="1" applyFont="1">
      <alignment horizontal="center" shrinkToFit="0" wrapText="1"/>
    </xf>
    <xf borderId="2" fillId="2" fontId="3" numFmtId="4" xfId="0" applyAlignment="1" applyBorder="1" applyFont="1" applyNumberFormat="1">
      <alignment horizontal="right"/>
    </xf>
    <xf borderId="0" fillId="0" fontId="11" numFmtId="0" xfId="0" applyAlignment="1" applyFont="1">
      <alignment horizontal="left" vertical="center"/>
    </xf>
    <xf borderId="1" fillId="0" fontId="0" numFmtId="0" xfId="0" applyAlignment="1" applyBorder="1" applyFont="1">
      <alignment horizontal="left"/>
    </xf>
    <xf borderId="1" fillId="2" fontId="3" numFmtId="3" xfId="0" applyAlignment="1" applyBorder="1" applyFont="1" applyNumberFormat="1">
      <alignment horizontal="right"/>
    </xf>
    <xf borderId="18" fillId="0" fontId="0" numFmtId="0" xfId="0" applyAlignment="1" applyBorder="1" applyFont="1">
      <alignment horizontal="left"/>
    </xf>
    <xf borderId="17" fillId="2" fontId="3" numFmtId="3" xfId="0" applyAlignment="1" applyBorder="1" applyFont="1" applyNumberFormat="1">
      <alignment horizontal="right"/>
    </xf>
    <xf borderId="11" fillId="0" fontId="0" numFmtId="0" xfId="0" applyAlignment="1" applyBorder="1" applyFont="1">
      <alignment horizontal="left"/>
    </xf>
    <xf borderId="11" fillId="2" fontId="3" numFmtId="164" xfId="0" applyAlignment="1" applyBorder="1" applyFont="1" applyNumberFormat="1">
      <alignment horizontal="right"/>
    </xf>
    <xf borderId="2" fillId="3" fontId="5" numFmtId="9" xfId="0" applyBorder="1" applyFont="1" applyNumberFormat="1"/>
    <xf borderId="5" fillId="0" fontId="0" numFmtId="0" xfId="0" applyAlignment="1" applyBorder="1" applyFont="1">
      <alignment horizontal="left"/>
    </xf>
    <xf borderId="19" fillId="0" fontId="0" numFmtId="0" xfId="0" applyAlignment="1" applyBorder="1" applyFont="1">
      <alignment horizontal="left"/>
    </xf>
    <xf borderId="16" fillId="2" fontId="3" numFmtId="164" xfId="0" applyAlignment="1" applyBorder="1" applyFont="1" applyNumberFormat="1">
      <alignment horizontal="right"/>
    </xf>
    <xf borderId="17" fillId="2" fontId="3" numFmtId="164" xfId="0" applyAlignment="1" applyBorder="1" applyFont="1" applyNumberFormat="1">
      <alignment horizontal="right"/>
    </xf>
    <xf borderId="11" fillId="0" fontId="5" numFmtId="0" xfId="0" applyBorder="1" applyFont="1"/>
    <xf borderId="11" fillId="3" fontId="5" numFmtId="168" xfId="0" applyBorder="1" applyFont="1" applyNumberFormat="1"/>
    <xf borderId="6" fillId="2" fontId="10" numFmtId="0" xfId="0" applyAlignment="1" applyBorder="1" applyFont="1">
      <alignment horizontal="left" shrinkToFit="0" wrapText="1"/>
    </xf>
    <xf borderId="1" fillId="2" fontId="0" numFmtId="0" xfId="0" applyBorder="1" applyFont="1"/>
    <xf borderId="11" fillId="8" fontId="5" numFmtId="3" xfId="0" applyBorder="1" applyFill="1" applyFont="1" applyNumberFormat="1"/>
    <xf borderId="11" fillId="2" fontId="5" numFmtId="168" xfId="0" applyBorder="1" applyFont="1" applyNumberFormat="1"/>
    <xf borderId="2" fillId="3" fontId="5" numFmtId="168" xfId="0" applyBorder="1" applyFont="1" applyNumberFormat="1"/>
    <xf borderId="0" fillId="0" fontId="9" numFmtId="0" xfId="0" applyAlignment="1" applyFont="1">
      <alignment shrinkToFit="0" vertical="center" wrapText="1"/>
    </xf>
    <xf borderId="0" fillId="0" fontId="5" numFmtId="168" xfId="0" applyFont="1" applyNumberFormat="1"/>
    <xf borderId="20" fillId="0" fontId="0" numFmtId="0" xfId="0" applyAlignment="1" applyBorder="1" applyFont="1">
      <alignment horizontal="left"/>
    </xf>
    <xf borderId="21" fillId="4" fontId="19" numFmtId="0" xfId="0" applyAlignment="1" applyBorder="1" applyFont="1">
      <alignment horizontal="left" shrinkToFit="0" vertical="center" wrapText="1"/>
    </xf>
    <xf borderId="22" fillId="0" fontId="6" numFmtId="0" xfId="0" applyBorder="1" applyFont="1"/>
    <xf borderId="23" fillId="0" fontId="6" numFmtId="0" xfId="0" applyBorder="1" applyFont="1"/>
    <xf borderId="11" fillId="3" fontId="5" numFmtId="169" xfId="0" applyBorder="1" applyFont="1" applyNumberFormat="1"/>
    <xf borderId="24" fillId="0" fontId="6" numFmtId="0" xfId="0" applyBorder="1" applyFont="1"/>
    <xf borderId="25" fillId="0" fontId="6" numFmtId="0" xfId="0" applyBorder="1" applyFont="1"/>
    <xf borderId="26" fillId="0" fontId="6" numFmtId="0" xfId="0" applyBorder="1" applyFont="1"/>
    <xf borderId="11" fillId="0" fontId="12" numFmtId="0" xfId="0" applyBorder="1" applyFont="1"/>
    <xf borderId="11" fillId="3" fontId="11" numFmtId="168" xfId="0" applyBorder="1" applyFont="1" applyNumberFormat="1"/>
    <xf borderId="6" fillId="4" fontId="16" numFmtId="0" xfId="0" applyAlignment="1" applyBorder="1" applyFont="1">
      <alignment shrinkToFit="0" wrapText="1"/>
    </xf>
    <xf borderId="27" fillId="0" fontId="0" numFmtId="0" xfId="0" applyAlignment="1" applyBorder="1" applyFont="1">
      <alignment horizontal="left"/>
    </xf>
    <xf borderId="2" fillId="2" fontId="3" numFmtId="164" xfId="0" applyAlignment="1" applyBorder="1" applyFont="1" applyNumberFormat="1">
      <alignment horizontal="right"/>
    </xf>
    <xf borderId="11" fillId="2" fontId="5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0</xdr:row>
      <xdr:rowOff>0</xdr:rowOff>
    </xdr:from>
    <xdr:ext cx="1076325" cy="1076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21.0"/>
    <col customWidth="1" min="4" max="6" width="8.71"/>
    <col customWidth="1" min="7" max="7" width="11.29"/>
  </cols>
  <sheetData>
    <row r="1">
      <c r="A1" s="1" t="s">
        <v>0</v>
      </c>
      <c r="B1" s="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>
      <c r="A2" s="3"/>
      <c r="B2" s="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>
      <c r="A3" s="23"/>
      <c r="B3" s="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>
      <c r="A4" s="4" t="s">
        <v>1</v>
      </c>
      <c r="B4" s="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>
      <c r="A5" s="28" t="s">
        <v>2</v>
      </c>
      <c r="B5" s="30"/>
      <c r="C5" s="34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>
      <c r="A6" s="6"/>
      <c r="B6" s="7"/>
      <c r="C6" s="7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>
      <c r="A7" s="8" t="s">
        <v>3</v>
      </c>
      <c r="B7" s="9"/>
      <c r="C7" s="9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6"/>
      <c r="B8" s="9"/>
      <c r="C8" s="9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>
      <c r="A9" s="6" t="s">
        <v>4</v>
      </c>
      <c r="B9" s="10"/>
      <c r="C9" s="1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>
      <c r="A10" s="6" t="s">
        <v>6</v>
      </c>
      <c r="B10" s="10"/>
      <c r="C10" s="1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>
      <c r="A11" s="6" t="s">
        <v>8</v>
      </c>
      <c r="B11" s="1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>
      <c r="A12" s="6" t="s">
        <v>9</v>
      </c>
      <c r="B12" s="1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A13" s="23"/>
      <c r="B13" s="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>
      <c r="A14" s="8" t="s">
        <v>10</v>
      </c>
      <c r="B14" s="13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>
      <c r="A15" s="44" t="s">
        <v>11</v>
      </c>
      <c r="B15" s="13"/>
      <c r="C15" s="6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>
      <c r="A16" s="8" t="s">
        <v>54</v>
      </c>
      <c r="B16" s="13"/>
      <c r="C16" s="6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>
      <c r="A17" s="14" t="s">
        <v>13</v>
      </c>
      <c r="B17" s="13"/>
      <c r="C17" s="6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6"/>
      <c r="B18" s="13"/>
      <c r="C18" s="6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>
      <c r="A19" s="6" t="s">
        <v>65</v>
      </c>
      <c r="B19" s="12"/>
      <c r="C19" s="15" t="str">
        <f>B10</f>
        <v/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6" t="s">
        <v>15</v>
      </c>
      <c r="B20" s="16"/>
      <c r="C20" s="15" t="str">
        <f>B10</f>
        <v/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15.75" customHeight="1">
      <c r="A21" s="6" t="s">
        <v>16</v>
      </c>
      <c r="B21" s="17">
        <f>B19*B20</f>
        <v>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5.75" customHeight="1">
      <c r="A22" s="6" t="s">
        <v>17</v>
      </c>
      <c r="B22" s="18"/>
      <c r="C22" s="19" t="s">
        <v>18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5.75" customHeight="1">
      <c r="A23" s="23"/>
      <c r="B23" s="20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5.75" customHeight="1">
      <c r="A24" s="8" t="s">
        <v>19</v>
      </c>
      <c r="B24" s="20"/>
      <c r="C24" s="6"/>
      <c r="D24" s="21"/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5.75" customHeight="1">
      <c r="A25" s="6"/>
      <c r="B25" s="20"/>
      <c r="C25" s="6"/>
      <c r="D25" s="21"/>
      <c r="E25" s="23" t="s">
        <v>20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5.75" customHeight="1">
      <c r="A26" s="6" t="s">
        <v>21</v>
      </c>
      <c r="B26" s="24">
        <f>B21</f>
        <v>0</v>
      </c>
      <c r="C26" s="6" t="s">
        <v>22</v>
      </c>
      <c r="D26" s="4"/>
      <c r="E26" s="25">
        <f t="shared" ref="E26:E28" si="1">D26*B26</f>
        <v>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5.75" customHeight="1">
      <c r="A27" s="6" t="s">
        <v>23</v>
      </c>
      <c r="B27" s="24">
        <f>B21-B28</f>
        <v>0</v>
      </c>
      <c r="C27" s="6" t="s">
        <v>22</v>
      </c>
      <c r="D27" s="15" t="str">
        <f>D26</f>
        <v/>
      </c>
      <c r="E27" s="25">
        <f t="shared" si="1"/>
        <v>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5.75" customHeight="1">
      <c r="A28" s="6" t="s">
        <v>24</v>
      </c>
      <c r="B28" s="24">
        <f>B21*B22</f>
        <v>0</v>
      </c>
      <c r="C28" s="6" t="s">
        <v>22</v>
      </c>
      <c r="D28" s="15" t="str">
        <f>D26</f>
        <v/>
      </c>
      <c r="E28" s="25">
        <f t="shared" si="1"/>
        <v>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5.75" customHeight="1">
      <c r="A29" s="23"/>
      <c r="B29" s="20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15.75" customHeight="1">
      <c r="A30" s="8" t="s">
        <v>26</v>
      </c>
      <c r="B30" s="2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23"/>
    </row>
    <row r="31" ht="15.75" customHeight="1">
      <c r="A31" s="6"/>
      <c r="B31" s="29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15.75" customHeight="1">
      <c r="A32" s="6" t="s">
        <v>29</v>
      </c>
      <c r="B32" s="3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5.75" customHeight="1">
      <c r="A33" s="6" t="s">
        <v>30</v>
      </c>
      <c r="B33" s="18">
        <v>0.15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5.75" customHeight="1">
      <c r="A34" s="6" t="s">
        <v>31</v>
      </c>
      <c r="B34" s="24">
        <f>B32+(B32*B33)</f>
        <v>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5.75" customHeight="1">
      <c r="A35" s="23"/>
      <c r="B35" s="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5.75" customHeight="1">
      <c r="A36" s="8" t="s">
        <v>32</v>
      </c>
      <c r="B36" s="2"/>
      <c r="C36" s="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15.75" customHeight="1">
      <c r="A37" s="57" t="s">
        <v>95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15.75" customHeight="1">
      <c r="A38" s="36" t="s">
        <v>96</v>
      </c>
      <c r="B38" s="29"/>
      <c r="C38" s="6"/>
      <c r="D38" s="6"/>
      <c r="E38" s="22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5.75" customHeight="1">
      <c r="A39" s="2"/>
      <c r="B39" s="29"/>
      <c r="C39" s="6"/>
      <c r="D39" s="6"/>
      <c r="E39" s="22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15.75" customHeight="1">
      <c r="A40" s="2" t="s">
        <v>98</v>
      </c>
      <c r="B40" s="31"/>
      <c r="C40" s="6"/>
      <c r="D40" s="6"/>
      <c r="E40" s="22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5.75" customHeight="1">
      <c r="A41" s="2" t="s">
        <v>37</v>
      </c>
      <c r="B41" s="31"/>
      <c r="C41" s="6"/>
      <c r="D41" s="23"/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5.75" customHeight="1">
      <c r="A42" s="2" t="s">
        <v>100</v>
      </c>
      <c r="B42" s="31"/>
      <c r="C42" s="6"/>
      <c r="D42" s="23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5.75" customHeight="1">
      <c r="A43" s="2" t="s">
        <v>101</v>
      </c>
      <c r="B43" s="31"/>
      <c r="C43" s="37" t="s">
        <v>42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5.75" customHeight="1">
      <c r="A44" s="2" t="s">
        <v>43</v>
      </c>
      <c r="B44" s="24">
        <f>SUM(B40:B43)</f>
        <v>0</v>
      </c>
      <c r="C44" s="23"/>
      <c r="D44" s="23"/>
      <c r="E44" s="20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15.75" customHeight="1">
      <c r="A45" s="2"/>
      <c r="B45" s="20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15.75" customHeight="1">
      <c r="A46" s="38" t="s">
        <v>44</v>
      </c>
      <c r="B46" s="20"/>
      <c r="C46" s="23"/>
      <c r="D46" s="23"/>
      <c r="E46" s="39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t="15.75" customHeight="1">
      <c r="A47" s="2" t="s">
        <v>45</v>
      </c>
      <c r="B47" s="24">
        <f>B27-B44</f>
        <v>0</v>
      </c>
      <c r="C47" s="23"/>
      <c r="D47" s="23"/>
      <c r="E47" s="39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t="15.75" customHeight="1">
      <c r="A48" s="2" t="s">
        <v>47</v>
      </c>
      <c r="B48" s="42" t="str">
        <f>B47/B34</f>
        <v>#DIV/0!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t="15.75" customHeight="1">
      <c r="A49" s="23"/>
      <c r="B49" s="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t="15.75" customHeight="1">
      <c r="A50" s="8" t="s">
        <v>115</v>
      </c>
      <c r="B50" s="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15.75" customHeight="1">
      <c r="A51" s="57" t="s">
        <v>49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t="15.75" customHeight="1">
      <c r="A52" s="8" t="s">
        <v>50</v>
      </c>
      <c r="B52" s="43"/>
      <c r="C52" s="45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t="15.75" customHeight="1">
      <c r="A53" s="46"/>
      <c r="B53" s="8"/>
      <c r="C53" s="45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t="15.75" customHeight="1">
      <c r="A54" s="46"/>
      <c r="B54" s="8" t="s">
        <v>51</v>
      </c>
      <c r="C54" s="45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t="15.75" customHeight="1">
      <c r="A55" s="46" t="s">
        <v>52</v>
      </c>
      <c r="B55" s="43" t="s">
        <v>53</v>
      </c>
      <c r="C55" s="47" t="s">
        <v>117</v>
      </c>
      <c r="D55" s="46" t="s">
        <v>56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t="15.75" customHeight="1">
      <c r="A56" s="6" t="s">
        <v>118</v>
      </c>
      <c r="B56" s="12"/>
      <c r="C56" s="4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t="15.75" customHeight="1">
      <c r="A57" s="6" t="s">
        <v>59</v>
      </c>
      <c r="B57" s="12"/>
      <c r="C57" s="4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15.75" customHeight="1">
      <c r="A58" s="6" t="s">
        <v>60</v>
      </c>
      <c r="B58" s="12"/>
      <c r="C58" s="4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t="15.75" customHeight="1">
      <c r="A59" s="6" t="s">
        <v>61</v>
      </c>
      <c r="B59" s="12"/>
      <c r="C59" s="4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t="15.75" customHeight="1">
      <c r="A60" s="6" t="s">
        <v>62</v>
      </c>
      <c r="B60" s="12"/>
      <c r="C60" s="4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t="15.75" customHeight="1">
      <c r="A61" s="6" t="s">
        <v>63</v>
      </c>
      <c r="B61" s="12"/>
      <c r="C61" s="4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t="15.75" customHeight="1">
      <c r="A62" s="6" t="s">
        <v>64</v>
      </c>
      <c r="B62" s="12"/>
      <c r="C62" s="4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15.75" customHeight="1">
      <c r="A63" s="6" t="s">
        <v>66</v>
      </c>
      <c r="B63" s="12"/>
      <c r="C63" s="4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t="15.75" customHeight="1">
      <c r="A64" s="6" t="s">
        <v>68</v>
      </c>
      <c r="B64" s="12"/>
      <c r="C64" s="4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t="15.75" customHeight="1">
      <c r="A65" s="6" t="s">
        <v>70</v>
      </c>
      <c r="B65" s="12"/>
      <c r="C65" s="4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ht="15.75" customHeight="1">
      <c r="A66" s="6" t="s">
        <v>71</v>
      </c>
      <c r="B66" s="12"/>
      <c r="C66" s="4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t="15.75" customHeight="1">
      <c r="A67" s="6" t="s">
        <v>121</v>
      </c>
      <c r="B67" s="12"/>
      <c r="C67" s="4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t="15.75" customHeight="1">
      <c r="A68" s="6" t="s">
        <v>75</v>
      </c>
      <c r="B68" s="12"/>
      <c r="C68" s="4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t="15.75" customHeight="1">
      <c r="A69" s="6" t="s">
        <v>122</v>
      </c>
      <c r="B69" s="12"/>
      <c r="C69" s="4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t="15.75" customHeight="1">
      <c r="A70" s="6" t="s">
        <v>81</v>
      </c>
      <c r="B70" s="12"/>
      <c r="C70" s="4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t="15.75" customHeight="1">
      <c r="A71" s="6" t="s">
        <v>81</v>
      </c>
      <c r="B71" s="79"/>
      <c r="C71" s="81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t="15.75" customHeight="1">
      <c r="A72" s="6" t="s">
        <v>81</v>
      </c>
      <c r="B72" s="48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15.75" customHeight="1">
      <c r="A73" s="6" t="s">
        <v>81</v>
      </c>
      <c r="B73" s="48"/>
      <c r="C73" s="48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t="15.75" customHeight="1">
      <c r="A74" s="6" t="s">
        <v>82</v>
      </c>
      <c r="B74" s="15">
        <f>SUM(B56:B73)</f>
        <v>0</v>
      </c>
      <c r="C74" s="15">
        <f>(C56*B56)+(C57*B57)+(C58*B58)+(C59*B59)+(B60*C60)+(C61*B61)+(C62*B62)+(C63*B63)+(C64*B64)+(C65*B65)+(C66*B66)+(C67*B67)+(C68*B68)+(B69*C69)+(B70*C70)+(C71*B71)+(B72*C72)+(B73*C73)</f>
        <v>0</v>
      </c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t="15.75" customHeight="1">
      <c r="A75" s="6" t="s">
        <v>84</v>
      </c>
      <c r="B75" s="2"/>
      <c r="C75" s="49">
        <f>C74/60</f>
        <v>0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t="15.75" customHeight="1">
      <c r="A76" s="23"/>
      <c r="B76" s="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t="15.75" customHeight="1">
      <c r="A77" s="8" t="s">
        <v>85</v>
      </c>
      <c r="B77" s="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t="15.75" customHeight="1">
      <c r="A78" s="8" t="s">
        <v>86</v>
      </c>
      <c r="B78" s="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t="15.75" customHeight="1">
      <c r="A79" s="23"/>
      <c r="B79" s="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t="15.75" customHeight="1">
      <c r="A80" s="50" t="s">
        <v>87</v>
      </c>
      <c r="B80" s="2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t="15.75" customHeight="1">
      <c r="A81" s="6" t="s">
        <v>88</v>
      </c>
      <c r="B81" s="1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t="15.75" customHeight="1">
      <c r="A82" s="6" t="s">
        <v>89</v>
      </c>
      <c r="B82" s="15">
        <f>B81*B19</f>
        <v>0</v>
      </c>
      <c r="C82" s="15" t="str">
        <f>C19</f>
        <v/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t="15.75" customHeight="1">
      <c r="A83" s="6" t="s">
        <v>90</v>
      </c>
      <c r="B83" s="51">
        <f>B21*B81</f>
        <v>0</v>
      </c>
      <c r="C83" s="52" t="s">
        <v>91</v>
      </c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t="15.75" customHeight="1">
      <c r="A84" s="6" t="s">
        <v>92</v>
      </c>
      <c r="B84" s="54">
        <f>B44*B81</f>
        <v>0</v>
      </c>
      <c r="C84" s="92" t="str">
        <f>B84/(B84+B85)</f>
        <v>#DIV/0!</v>
      </c>
      <c r="D84" s="23"/>
      <c r="E84" s="23"/>
      <c r="F84" s="23"/>
      <c r="G84" s="6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ht="15.75" customHeight="1">
      <c r="A85" s="6" t="s">
        <v>93</v>
      </c>
      <c r="B85" s="56">
        <f>C75*B34*B81</f>
        <v>0</v>
      </c>
      <c r="C85" s="92" t="str">
        <f>B85/(B85+B84)</f>
        <v>#DIV/0!</v>
      </c>
      <c r="D85" s="23"/>
      <c r="E85" s="23"/>
      <c r="F85" s="23"/>
      <c r="G85" s="6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ht="15.75" customHeight="1">
      <c r="A86" s="60" t="s">
        <v>97</v>
      </c>
      <c r="B86" s="61">
        <f>B83-(B84+B85)</f>
        <v>0</v>
      </c>
      <c r="C86" s="23"/>
      <c r="D86" s="23"/>
      <c r="E86" s="23"/>
      <c r="F86" s="23"/>
      <c r="G86" s="6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t="15.75" customHeight="1">
      <c r="A87" s="46" t="s">
        <v>99</v>
      </c>
      <c r="B87" s="62" t="str">
        <f>B86/B83</f>
        <v>#DIV/0!</v>
      </c>
      <c r="C87" s="63" t="s">
        <v>102</v>
      </c>
      <c r="D87" s="62" t="str">
        <f>B22</f>
        <v/>
      </c>
      <c r="E87" s="23"/>
      <c r="F87" s="23"/>
      <c r="G87" s="6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t="15.75" customHeight="1">
      <c r="A88" s="46" t="s">
        <v>143</v>
      </c>
      <c r="B88" s="64" t="str">
        <f>(B83-B86)/B82</f>
        <v>#DIV/0!</v>
      </c>
      <c r="C88" s="23"/>
      <c r="D88" s="37" t="s">
        <v>145</v>
      </c>
      <c r="E88" s="23"/>
      <c r="F88" s="23"/>
      <c r="G88" s="6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t="15.75" customHeight="1">
      <c r="A89" s="6"/>
      <c r="B89" s="2"/>
      <c r="C89" s="23"/>
      <c r="D89" s="23"/>
      <c r="E89" s="23"/>
      <c r="F89" s="23"/>
      <c r="G89" s="6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t="15.75" customHeight="1">
      <c r="A90" s="8" t="s">
        <v>104</v>
      </c>
      <c r="B90" s="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t="15.75" customHeight="1">
      <c r="A91" s="8" t="s">
        <v>105</v>
      </c>
      <c r="B91" s="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15.75" customHeight="1">
      <c r="A92" s="8" t="s">
        <v>106</v>
      </c>
      <c r="B92" s="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t="15.75" customHeight="1">
      <c r="A93" s="8" t="s">
        <v>107</v>
      </c>
      <c r="B93" s="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t="15.75" customHeight="1">
      <c r="A94" s="8" t="s">
        <v>108</v>
      </c>
      <c r="B94" s="65"/>
      <c r="C94" s="65"/>
      <c r="D94" s="23"/>
      <c r="E94" s="23"/>
      <c r="F94" s="23"/>
      <c r="G94" s="6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t="15.75" customHeight="1">
      <c r="A95" s="8" t="s">
        <v>109</v>
      </c>
      <c r="B95" s="65"/>
      <c r="C95" s="65"/>
      <c r="D95" s="23"/>
      <c r="E95" s="23"/>
      <c r="F95" s="23"/>
      <c r="G95" s="6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t="15.75" customHeight="1">
      <c r="A96" s="50"/>
      <c r="B96" s="65"/>
      <c r="C96" s="65"/>
      <c r="D96" s="23"/>
      <c r="E96" s="23"/>
      <c r="F96" s="23"/>
      <c r="G96" s="6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15.75" customHeight="1">
      <c r="A97" s="50" t="s">
        <v>110</v>
      </c>
      <c r="B97" s="99"/>
      <c r="C97" s="35"/>
      <c r="D97" s="23"/>
      <c r="E97" s="23"/>
      <c r="F97" s="23"/>
      <c r="G97" s="6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15.75" customHeight="1">
      <c r="A98" s="6" t="s">
        <v>112</v>
      </c>
      <c r="B98" s="70"/>
      <c r="C98" s="100"/>
      <c r="D98" s="23"/>
      <c r="E98" s="23"/>
      <c r="F98" s="23"/>
      <c r="G98" s="6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t="15.75" customHeight="1">
      <c r="A99" s="6" t="s">
        <v>112</v>
      </c>
      <c r="B99" s="70"/>
      <c r="C99" s="72"/>
      <c r="D99" s="23"/>
      <c r="E99" s="23"/>
      <c r="F99" s="23"/>
      <c r="G99" s="6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t="15.75" customHeight="1">
      <c r="A100" s="60" t="s">
        <v>97</v>
      </c>
      <c r="B100" s="73">
        <f>B83-(B84+B85+B98+B99)</f>
        <v>0</v>
      </c>
      <c r="C100" s="23"/>
      <c r="D100" s="23"/>
      <c r="E100" s="23"/>
      <c r="F100" s="23"/>
      <c r="G100" s="6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t="15.75" customHeight="1">
      <c r="A101" s="46" t="s">
        <v>99</v>
      </c>
      <c r="B101" s="62" t="str">
        <f>B100/B83</f>
        <v>#DIV/0!</v>
      </c>
      <c r="C101" s="23"/>
      <c r="D101" s="23"/>
      <c r="E101" s="23"/>
      <c r="F101" s="23"/>
      <c r="G101" s="6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15.75" customHeight="1">
      <c r="A102" s="50" t="s">
        <v>156</v>
      </c>
      <c r="B102" s="103" t="str">
        <f>(B83-B100)/B82</f>
        <v>#DIV/0!</v>
      </c>
      <c r="C102" s="23"/>
      <c r="D102" s="23"/>
      <c r="E102" s="23"/>
      <c r="F102" s="23"/>
      <c r="G102" s="6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t="15.75" customHeight="1">
      <c r="A103" s="23"/>
      <c r="B103" s="2"/>
      <c r="C103" s="23"/>
      <c r="D103" s="23"/>
      <c r="E103" s="23"/>
      <c r="F103" s="23"/>
      <c r="G103" s="6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t="15.75" customHeight="1">
      <c r="A104" s="23"/>
      <c r="B104" s="2"/>
      <c r="C104" s="23"/>
      <c r="D104" s="23"/>
      <c r="E104" s="23"/>
      <c r="F104" s="23"/>
      <c r="G104" s="6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t="15.75" customHeight="1">
      <c r="A105" s="76" t="s">
        <v>13</v>
      </c>
      <c r="B105" s="2"/>
      <c r="C105" s="23"/>
      <c r="D105" s="23"/>
      <c r="E105" s="23"/>
      <c r="F105" s="23"/>
      <c r="G105" s="6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t="15.75" customHeight="1">
      <c r="A106" s="23"/>
      <c r="B106" s="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  <row r="1001" ht="15.75" customHeight="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</row>
  </sheetData>
  <mergeCells count="6">
    <mergeCell ref="B9:C9"/>
    <mergeCell ref="B10:C10"/>
    <mergeCell ref="C22:G23"/>
    <mergeCell ref="A37:I37"/>
    <mergeCell ref="A51:F51"/>
    <mergeCell ref="B97:C9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9138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21.0"/>
    <col customWidth="1" min="4" max="4" width="8.71"/>
    <col customWidth="1" min="5" max="5" width="12.29"/>
    <col customWidth="1" min="6" max="7" width="8.71"/>
  </cols>
  <sheetData>
    <row r="1">
      <c r="A1" s="1" t="s">
        <v>0</v>
      </c>
      <c r="B1" s="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>
      <c r="A2" s="3"/>
      <c r="B2" s="2"/>
      <c r="C2" s="23"/>
      <c r="D2" s="23"/>
      <c r="E2" s="23"/>
      <c r="F2" s="23"/>
      <c r="G2" s="23"/>
      <c r="H2" s="26" t="s">
        <v>25</v>
      </c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>
      <c r="A3" s="23"/>
      <c r="B3" s="2"/>
      <c r="C3" s="23"/>
      <c r="D3" s="23"/>
      <c r="E3" s="23"/>
      <c r="F3" s="23"/>
      <c r="G3" s="23"/>
      <c r="H3" s="6" t="s">
        <v>27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>
      <c r="A4" s="4" t="s">
        <v>1</v>
      </c>
      <c r="B4" s="2"/>
      <c r="C4" s="23"/>
      <c r="D4" s="23"/>
      <c r="E4" s="23"/>
      <c r="F4" s="23"/>
      <c r="G4" s="23"/>
      <c r="H4" s="6" t="s">
        <v>28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>
      <c r="A5" s="32" t="s">
        <v>2</v>
      </c>
      <c r="B5" s="33"/>
      <c r="C5" s="35"/>
      <c r="D5" s="23"/>
      <c r="E5" s="23"/>
      <c r="F5" s="23"/>
      <c r="G5" s="23"/>
      <c r="H5" s="6" t="s">
        <v>35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>
      <c r="A6" s="6"/>
      <c r="B6" s="7"/>
      <c r="C6" s="7"/>
      <c r="D6" s="23"/>
      <c r="E6" s="23"/>
      <c r="F6" s="23"/>
      <c r="G6" s="23"/>
      <c r="H6" s="6" t="s">
        <v>40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>
      <c r="A7" s="8" t="s">
        <v>3</v>
      </c>
      <c r="B7" s="9"/>
      <c r="C7" s="9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6"/>
      <c r="B8" s="9"/>
      <c r="C8" s="9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>
      <c r="A9" s="6" t="s">
        <v>4</v>
      </c>
      <c r="B9" s="40" t="s">
        <v>46</v>
      </c>
      <c r="C9" s="4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>
      <c r="A10" s="6" t="s">
        <v>6</v>
      </c>
      <c r="B10" s="40" t="s">
        <v>7</v>
      </c>
      <c r="C10" s="4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>
      <c r="A11" s="6" t="s">
        <v>8</v>
      </c>
      <c r="B11" s="12">
        <v>300.0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>
      <c r="A12" s="6" t="s">
        <v>9</v>
      </c>
      <c r="B12" s="12">
        <v>2.0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A13" s="23"/>
      <c r="B13" s="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>
      <c r="A14" s="8" t="s">
        <v>10</v>
      </c>
      <c r="B14" s="13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>
      <c r="A15" s="8" t="s">
        <v>11</v>
      </c>
      <c r="B15" s="13"/>
      <c r="C15" s="6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>
      <c r="A16" s="8" t="s">
        <v>54</v>
      </c>
      <c r="B16" s="13"/>
      <c r="C16" s="6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>
      <c r="A17" s="14" t="s">
        <v>13</v>
      </c>
      <c r="B17" s="13"/>
      <c r="C17" s="6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6"/>
      <c r="B18" s="13"/>
      <c r="C18" s="6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>
      <c r="A19" s="6" t="s">
        <v>14</v>
      </c>
      <c r="B19" s="12">
        <v>400.0</v>
      </c>
      <c r="C19" s="6" t="str">
        <f>B10</f>
        <v>pounds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6" t="s">
        <v>15</v>
      </c>
      <c r="B20" s="16">
        <f>15/25</f>
        <v>0.6</v>
      </c>
      <c r="C20" s="6" t="str">
        <f>B10</f>
        <v>pounds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15.75" customHeight="1">
      <c r="A21" s="23" t="s">
        <v>83</v>
      </c>
      <c r="B21" s="17">
        <f>B19*B20</f>
        <v>240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5.75" customHeight="1">
      <c r="A22" s="6" t="s">
        <v>17</v>
      </c>
      <c r="B22" s="18">
        <v>0.2</v>
      </c>
      <c r="C22" s="19" t="s">
        <v>18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5.75" customHeight="1">
      <c r="A23" s="23"/>
      <c r="B23" s="20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5.75" customHeight="1">
      <c r="A24" s="8"/>
      <c r="B24" s="20"/>
      <c r="C24" s="6"/>
      <c r="D24" s="21"/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5.75" customHeight="1">
      <c r="A25" s="8" t="s">
        <v>19</v>
      </c>
      <c r="B25" s="20"/>
      <c r="C25" s="6"/>
      <c r="D25" s="21"/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5.75" customHeight="1">
      <c r="A26" s="6"/>
      <c r="B26" s="20"/>
      <c r="C26" s="6"/>
      <c r="D26" s="21"/>
      <c r="E26" s="23" t="s">
        <v>20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5.75" customHeight="1">
      <c r="A27" s="6" t="s">
        <v>21</v>
      </c>
      <c r="B27" s="24">
        <f>B21</f>
        <v>240</v>
      </c>
      <c r="C27" s="6" t="s">
        <v>22</v>
      </c>
      <c r="D27" s="4">
        <v>5.0</v>
      </c>
      <c r="E27" s="53">
        <f t="shared" ref="E27:E29" si="1">D27*B27</f>
        <v>1200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5.75" customHeight="1">
      <c r="A28" s="6" t="s">
        <v>23</v>
      </c>
      <c r="B28" s="24">
        <f>B21-B29</f>
        <v>192</v>
      </c>
      <c r="C28" s="6" t="s">
        <v>22</v>
      </c>
      <c r="D28" s="15">
        <f>D27</f>
        <v>5</v>
      </c>
      <c r="E28" s="53">
        <f t="shared" si="1"/>
        <v>960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5.75" customHeight="1">
      <c r="A29" s="59" t="s">
        <v>94</v>
      </c>
      <c r="B29" s="24">
        <f>B21*B22</f>
        <v>48</v>
      </c>
      <c r="C29" s="6" t="s">
        <v>22</v>
      </c>
      <c r="D29" s="15">
        <f>D27</f>
        <v>5</v>
      </c>
      <c r="E29" s="53">
        <f t="shared" si="1"/>
        <v>240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24.0" customHeight="1">
      <c r="B30" s="20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t="15.75" customHeight="1">
      <c r="A31" s="8" t="s">
        <v>26</v>
      </c>
      <c r="B31" s="2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23"/>
    </row>
    <row r="32" ht="15.75" customHeight="1">
      <c r="A32" s="6"/>
      <c r="B32" s="29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5.75" customHeight="1">
      <c r="A33" s="6" t="s">
        <v>29</v>
      </c>
      <c r="B33" s="31">
        <v>12.0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5.75" customHeight="1">
      <c r="A34" s="6" t="s">
        <v>30</v>
      </c>
      <c r="B34" s="18">
        <v>0.15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5.75" customHeight="1">
      <c r="A35" s="6" t="s">
        <v>31</v>
      </c>
      <c r="B35" s="24">
        <f>B33+(B33*B34)</f>
        <v>13.8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5.75" customHeight="1">
      <c r="A36" s="23"/>
      <c r="B36" s="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15.75" customHeight="1">
      <c r="A37" s="8" t="s">
        <v>32</v>
      </c>
      <c r="B37" s="2"/>
      <c r="C37" s="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18.75" customHeight="1">
      <c r="A38" s="71" t="s">
        <v>114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5.75" customHeight="1">
      <c r="A39" s="36" t="s">
        <v>116</v>
      </c>
      <c r="B39" s="29"/>
      <c r="C39" s="6"/>
      <c r="D39" s="6"/>
      <c r="E39" s="22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15.75" customHeight="1">
      <c r="A40" s="2"/>
      <c r="B40" s="29"/>
      <c r="C40" s="6"/>
      <c r="D40" s="6"/>
      <c r="E40" s="22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5.75" customHeight="1">
      <c r="A41" s="2" t="s">
        <v>98</v>
      </c>
      <c r="B41" s="31">
        <v>18.0</v>
      </c>
      <c r="C41" s="6" t="s">
        <v>39</v>
      </c>
      <c r="D41" s="6" t="s">
        <v>39</v>
      </c>
      <c r="E41" s="22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5.75" customHeight="1">
      <c r="A42" s="2" t="s">
        <v>37</v>
      </c>
      <c r="B42" s="31">
        <v>30.0</v>
      </c>
      <c r="C42" s="6"/>
      <c r="D42" s="23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5.75" customHeight="1">
      <c r="A43" s="2" t="s">
        <v>120</v>
      </c>
      <c r="B43" s="31">
        <v>20.0</v>
      </c>
      <c r="C43" s="6" t="s">
        <v>39</v>
      </c>
      <c r="D43" s="23"/>
      <c r="E43" s="22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5.75" customHeight="1">
      <c r="A44" s="2" t="s">
        <v>101</v>
      </c>
      <c r="B44" s="31">
        <v>0.0</v>
      </c>
      <c r="C44" s="37" t="s">
        <v>42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15.75" customHeight="1">
      <c r="A45" s="2" t="s">
        <v>43</v>
      </c>
      <c r="B45" s="24">
        <f>SUM(B41:B44)</f>
        <v>68</v>
      </c>
      <c r="C45" s="23"/>
      <c r="D45" s="23"/>
      <c r="E45" s="20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15.75" customHeight="1">
      <c r="A46" s="2"/>
      <c r="B46" s="2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t="15.75" customHeight="1">
      <c r="A47" s="38" t="s">
        <v>44</v>
      </c>
      <c r="B47" s="20"/>
      <c r="C47" s="23"/>
      <c r="D47" s="23"/>
      <c r="E47" s="39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t="15.75" customHeight="1">
      <c r="A48" s="2" t="s">
        <v>45</v>
      </c>
      <c r="B48" s="24">
        <f>B28-B45</f>
        <v>124</v>
      </c>
      <c r="C48" s="23"/>
      <c r="D48" s="23"/>
      <c r="E48" s="39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t="15.75" customHeight="1">
      <c r="A49" s="2" t="s">
        <v>47</v>
      </c>
      <c r="B49" s="42">
        <f>B48/B35</f>
        <v>8.985507246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t="15.75" customHeight="1">
      <c r="A50" s="23"/>
      <c r="B50" s="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15.75" customHeight="1">
      <c r="A51" s="8" t="s">
        <v>115</v>
      </c>
      <c r="B51" s="2"/>
      <c r="C51" s="23"/>
      <c r="D51" s="23"/>
      <c r="E51" s="23"/>
      <c r="F51" s="23"/>
      <c r="G51" s="23"/>
      <c r="H51" s="23"/>
      <c r="I51" s="77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t="15.75" customHeight="1">
      <c r="A52" s="8" t="s">
        <v>49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t="15.75" customHeight="1">
      <c r="A53" s="8" t="s">
        <v>50</v>
      </c>
      <c r="B53" s="43"/>
      <c r="C53" s="45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t="15.75" customHeight="1">
      <c r="A54" s="46"/>
      <c r="B54" s="3"/>
      <c r="C54" s="45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t="15.75" customHeight="1">
      <c r="A55" s="46"/>
      <c r="B55" s="8" t="s">
        <v>51</v>
      </c>
      <c r="C55" s="45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t="15.75" customHeight="1">
      <c r="A56" s="46" t="s">
        <v>52</v>
      </c>
      <c r="B56" s="43" t="s">
        <v>126</v>
      </c>
      <c r="C56" s="45" t="s">
        <v>117</v>
      </c>
      <c r="D56" s="46"/>
      <c r="E56" s="46" t="s">
        <v>127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t="15.75" customHeight="1">
      <c r="A57" s="6" t="s">
        <v>118</v>
      </c>
      <c r="B57" s="12">
        <v>2.0</v>
      </c>
      <c r="C57" s="4">
        <v>20.0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15.75" customHeight="1">
      <c r="A58" s="6" t="s">
        <v>59</v>
      </c>
      <c r="B58" s="12">
        <v>1.0</v>
      </c>
      <c r="C58" s="4">
        <v>30.0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t="15.75" customHeight="1">
      <c r="A59" s="6" t="s">
        <v>60</v>
      </c>
      <c r="B59" s="12">
        <v>0.0</v>
      </c>
      <c r="C59" s="4">
        <v>0.0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t="15.75" customHeight="1">
      <c r="A60" s="6" t="s">
        <v>61</v>
      </c>
      <c r="B60" s="12">
        <v>3.0</v>
      </c>
      <c r="C60" s="4">
        <v>15.0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t="15.75" customHeight="1">
      <c r="A61" s="6" t="s">
        <v>62</v>
      </c>
      <c r="B61" s="12">
        <v>2.0</v>
      </c>
      <c r="C61" s="4">
        <v>30.0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t="15.75" customHeight="1">
      <c r="A62" s="6" t="s">
        <v>63</v>
      </c>
      <c r="B62" s="12">
        <v>0.0</v>
      </c>
      <c r="C62" s="4">
        <v>0.0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15.75" customHeight="1">
      <c r="A63" s="6" t="s">
        <v>64</v>
      </c>
      <c r="B63" s="12">
        <v>0.0</v>
      </c>
      <c r="C63" s="4">
        <v>0.0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t="15.75" customHeight="1">
      <c r="A64" s="6" t="s">
        <v>66</v>
      </c>
      <c r="B64" s="12">
        <v>0.0</v>
      </c>
      <c r="C64" s="4">
        <v>0.0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t="15.75" customHeight="1">
      <c r="A65" s="6" t="s">
        <v>68</v>
      </c>
      <c r="B65" s="12">
        <v>0.0</v>
      </c>
      <c r="C65" s="4">
        <v>0.0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ht="15.75" customHeight="1">
      <c r="A66" s="6" t="s">
        <v>70</v>
      </c>
      <c r="B66" s="12">
        <v>0.0</v>
      </c>
      <c r="C66" s="4">
        <v>0.0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t="15.75" customHeight="1">
      <c r="A67" s="6" t="s">
        <v>71</v>
      </c>
      <c r="B67" s="12">
        <v>0.0</v>
      </c>
      <c r="C67" s="4">
        <v>0.0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t="15.75" customHeight="1">
      <c r="A68" s="6" t="s">
        <v>121</v>
      </c>
      <c r="B68" s="12">
        <v>1.0</v>
      </c>
      <c r="C68" s="4">
        <v>120.0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t="15.75" customHeight="1">
      <c r="A69" s="6" t="s">
        <v>75</v>
      </c>
      <c r="B69" s="12">
        <v>0.0</v>
      </c>
      <c r="C69" s="4">
        <v>0.0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t="15.75" customHeight="1">
      <c r="A70" s="6" t="s">
        <v>122</v>
      </c>
      <c r="B70" s="12">
        <v>1.0</v>
      </c>
      <c r="C70" s="4">
        <v>120.0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t="15.75" customHeight="1">
      <c r="A71" s="6" t="s">
        <v>81</v>
      </c>
      <c r="B71" s="12">
        <v>0.0</v>
      </c>
      <c r="C71" s="4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t="15.75" customHeight="1">
      <c r="A72" s="6" t="s">
        <v>81</v>
      </c>
      <c r="B72" s="12">
        <v>0.0</v>
      </c>
      <c r="C72" s="4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15.75" customHeight="1">
      <c r="A73" s="6" t="s">
        <v>82</v>
      </c>
      <c r="B73" s="15">
        <f>SUM(B57:B72)</f>
        <v>10</v>
      </c>
      <c r="C73" s="15">
        <f>(C57*B57)+(C58*B58)+(C59*B59)+(C60*B60)+(B61*C61)+(C62*B62)+(C63*B63)+(C64*B64)+(C65*B65)+(C66*B66)+(C67*B67)+(C68*B68)+(C69*B69)+(B70*C70)+(B71*C71)+(C72*B72)</f>
        <v>415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t="15.75" customHeight="1">
      <c r="A74" s="6" t="s">
        <v>84</v>
      </c>
      <c r="B74" s="2"/>
      <c r="C74" s="49">
        <f>C73/60</f>
        <v>6.916666667</v>
      </c>
      <c r="D74" s="23"/>
      <c r="E74" s="6" t="s">
        <v>39</v>
      </c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t="15.75" customHeight="1">
      <c r="A75" s="23"/>
      <c r="B75" s="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t="15.75" customHeight="1">
      <c r="A76" s="8" t="s">
        <v>85</v>
      </c>
      <c r="B76" s="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t="15.75" customHeight="1">
      <c r="A77" s="8" t="s">
        <v>86</v>
      </c>
      <c r="B77" s="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t="15.75" customHeight="1">
      <c r="A78" s="23"/>
      <c r="B78" s="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t="15.75" customHeight="1">
      <c r="A79" s="50" t="s">
        <v>87</v>
      </c>
      <c r="B79" s="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t="15.75" customHeight="1">
      <c r="A80" s="6" t="s">
        <v>88</v>
      </c>
      <c r="B80" s="12">
        <v>5.0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t="15.75" customHeight="1">
      <c r="A81" s="6" t="s">
        <v>89</v>
      </c>
      <c r="B81" s="15">
        <f>B80*B19</f>
        <v>2000</v>
      </c>
      <c r="C81" s="15" t="str">
        <f>C19</f>
        <v>pounds</v>
      </c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t="15.75" customHeight="1">
      <c r="A82" s="6" t="s">
        <v>90</v>
      </c>
      <c r="B82" s="51">
        <f>B21*B80</f>
        <v>1200</v>
      </c>
      <c r="C82" s="52" t="s">
        <v>91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t="15.75" customHeight="1">
      <c r="A83" s="6" t="s">
        <v>92</v>
      </c>
      <c r="B83" s="54">
        <f>B45*B80</f>
        <v>340</v>
      </c>
      <c r="C83" s="92">
        <f>B83/(B83+B84)</f>
        <v>0.4160293668</v>
      </c>
      <c r="D83" s="23"/>
      <c r="E83" s="23"/>
      <c r="F83" s="23"/>
      <c r="G83" s="6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t="15.75" customHeight="1">
      <c r="A84" s="6" t="s">
        <v>93</v>
      </c>
      <c r="B84" s="56">
        <f>C74*B35*B80</f>
        <v>477.25</v>
      </c>
      <c r="C84" s="92">
        <f>B84/(B84+B83)</f>
        <v>0.5839706332</v>
      </c>
      <c r="D84" s="23"/>
      <c r="E84" s="23"/>
      <c r="F84" s="23"/>
      <c r="G84" s="6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ht="15.75" customHeight="1">
      <c r="A85" s="60" t="s">
        <v>97</v>
      </c>
      <c r="B85" s="61">
        <f>B82-(B83+B84)</f>
        <v>382.75</v>
      </c>
      <c r="C85" s="23"/>
      <c r="D85" s="23"/>
      <c r="E85" s="23"/>
      <c r="F85" s="23"/>
      <c r="G85" s="6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ht="15.75" customHeight="1">
      <c r="A86" s="46" t="s">
        <v>99</v>
      </c>
      <c r="B86" s="62">
        <f>B85/B82</f>
        <v>0.3189583333</v>
      </c>
      <c r="C86" s="63" t="s">
        <v>102</v>
      </c>
      <c r="D86" s="62">
        <f>B22</f>
        <v>0.2</v>
      </c>
      <c r="E86" s="23"/>
      <c r="F86" s="23"/>
      <c r="G86" s="6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t="15.75" customHeight="1">
      <c r="A87" s="46" t="s">
        <v>103</v>
      </c>
      <c r="B87" s="64">
        <f>(B82-B85)/B81</f>
        <v>0.408625</v>
      </c>
      <c r="C87" s="23"/>
      <c r="D87" s="37" t="s">
        <v>145</v>
      </c>
      <c r="E87" s="23"/>
      <c r="F87" s="23"/>
      <c r="G87" s="6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t="15.75" customHeight="1">
      <c r="A88" s="6"/>
      <c r="B88" s="2"/>
      <c r="C88" s="23"/>
      <c r="D88" s="23"/>
      <c r="E88" s="23"/>
      <c r="F88" s="23"/>
      <c r="G88" s="6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t="15.75" customHeight="1">
      <c r="A89" s="8" t="s">
        <v>104</v>
      </c>
      <c r="B89" s="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t="15.75" customHeight="1">
      <c r="A90" s="8" t="s">
        <v>105</v>
      </c>
      <c r="B90" s="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t="15.75" customHeight="1">
      <c r="A91" s="8" t="s">
        <v>106</v>
      </c>
      <c r="B91" s="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15.75" customHeight="1">
      <c r="A92" s="8" t="s">
        <v>107</v>
      </c>
      <c r="B92" s="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t="15.75" customHeight="1">
      <c r="A93" s="8" t="s">
        <v>108</v>
      </c>
      <c r="B93" s="65"/>
      <c r="C93" s="65"/>
      <c r="D93" s="23"/>
      <c r="E93" s="23"/>
      <c r="F93" s="23"/>
      <c r="G93" s="6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t="15.75" customHeight="1">
      <c r="A94" s="8" t="s">
        <v>109</v>
      </c>
      <c r="B94" s="65"/>
      <c r="C94" s="65"/>
      <c r="D94" s="23"/>
      <c r="E94" s="23"/>
      <c r="F94" s="23"/>
      <c r="G94" s="6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t="15.75" customHeight="1">
      <c r="A95" s="50"/>
      <c r="B95" s="65"/>
      <c r="C95" s="65"/>
      <c r="D95" s="23"/>
      <c r="E95" s="23"/>
      <c r="F95" s="23"/>
      <c r="G95" s="6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t="15.75" customHeight="1">
      <c r="A96" s="50" t="s">
        <v>110</v>
      </c>
      <c r="B96" s="99" t="s">
        <v>161</v>
      </c>
      <c r="C96" s="33"/>
      <c r="D96" s="33"/>
      <c r="E96" s="33"/>
      <c r="F96" s="33"/>
      <c r="G96" s="33"/>
      <c r="H96" s="35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15.75" customHeight="1">
      <c r="A97" s="6" t="s">
        <v>112</v>
      </c>
      <c r="B97" s="70">
        <f>2105*0.25</f>
        <v>526.25</v>
      </c>
      <c r="C97" s="100" t="s">
        <v>165</v>
      </c>
      <c r="D97" s="23"/>
      <c r="E97" s="23"/>
      <c r="F97" s="23"/>
      <c r="G97" s="6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15.75" customHeight="1">
      <c r="A98" s="6" t="s">
        <v>112</v>
      </c>
      <c r="B98" s="70">
        <v>0.0</v>
      </c>
      <c r="C98" s="72"/>
      <c r="D98" s="23"/>
      <c r="E98" s="23"/>
      <c r="F98" s="23"/>
      <c r="G98" s="6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t="15.75" customHeight="1">
      <c r="A99" s="60" t="s">
        <v>97</v>
      </c>
      <c r="B99" s="73">
        <f>B82-(B83+B84+B97+B98)</f>
        <v>-143.5</v>
      </c>
      <c r="C99" s="23"/>
      <c r="D99" s="23"/>
      <c r="E99" s="23"/>
      <c r="F99" s="23"/>
      <c r="G99" s="6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t="15.75" customHeight="1">
      <c r="A100" s="46" t="s">
        <v>99</v>
      </c>
      <c r="B100" s="62">
        <f>B99/B82</f>
        <v>-0.1195833333</v>
      </c>
      <c r="C100" s="107" t="s">
        <v>169</v>
      </c>
      <c r="D100" s="108"/>
      <c r="E100" s="108"/>
      <c r="F100" s="108"/>
      <c r="G100" s="108"/>
      <c r="H100" s="108"/>
      <c r="I100" s="108"/>
      <c r="J100" s="109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t="15.75" customHeight="1">
      <c r="A101" s="50" t="s">
        <v>172</v>
      </c>
      <c r="B101" s="103">
        <f>(B82-B99)/B81</f>
        <v>0.67175</v>
      </c>
      <c r="C101" s="111"/>
      <c r="D101" s="112"/>
      <c r="E101" s="112"/>
      <c r="F101" s="112"/>
      <c r="G101" s="112"/>
      <c r="H101" s="112"/>
      <c r="I101" s="112"/>
      <c r="J101" s="11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15.75" customHeight="1">
      <c r="A102" s="23"/>
      <c r="B102" s="2"/>
      <c r="C102" s="23"/>
      <c r="D102" s="23"/>
      <c r="E102" s="23"/>
      <c r="F102" s="23"/>
      <c r="G102" s="6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t="15.75" customHeight="1">
      <c r="A103" s="23"/>
      <c r="B103" s="2"/>
      <c r="C103" s="23"/>
      <c r="D103" s="23"/>
      <c r="E103" s="23"/>
      <c r="F103" s="23"/>
      <c r="G103" s="6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t="15.75" customHeight="1">
      <c r="A104" s="76" t="s">
        <v>13</v>
      </c>
      <c r="B104" s="2"/>
      <c r="C104" s="23"/>
      <c r="D104" s="23"/>
      <c r="E104" s="23"/>
      <c r="F104" s="23"/>
      <c r="G104" s="6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t="15.75" customHeight="1">
      <c r="A105" s="23"/>
      <c r="B105" s="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  <row r="1001" ht="15.75" customHeight="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</row>
    <row r="1002" ht="15.75" customHeight="1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</row>
  </sheetData>
  <mergeCells count="7">
    <mergeCell ref="A5:C5"/>
    <mergeCell ref="C22:G23"/>
    <mergeCell ref="A29:A30"/>
    <mergeCell ref="A38:G38"/>
    <mergeCell ref="A52:I52"/>
    <mergeCell ref="B96:H96"/>
    <mergeCell ref="C100:J10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9138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0.0"/>
    <col customWidth="1" min="3" max="3" width="21.0"/>
    <col customWidth="1" min="4" max="6" width="8.71"/>
    <col customWidth="1" min="7" max="7" width="9.71"/>
  </cols>
  <sheetData>
    <row r="1">
      <c r="A1" s="1" t="s">
        <v>0</v>
      </c>
      <c r="B1" s="2"/>
    </row>
    <row r="2">
      <c r="A2" s="3"/>
      <c r="B2" s="2"/>
    </row>
    <row r="3">
      <c r="B3" s="2"/>
    </row>
    <row r="4">
      <c r="A4" s="4" t="s">
        <v>1</v>
      </c>
      <c r="B4" s="2"/>
    </row>
    <row r="5">
      <c r="A5" s="5" t="s">
        <v>2</v>
      </c>
      <c r="B5" s="2"/>
    </row>
    <row r="6">
      <c r="A6" s="6"/>
      <c r="B6" s="7"/>
      <c r="C6" s="7"/>
    </row>
    <row r="7">
      <c r="A7" s="8" t="s">
        <v>3</v>
      </c>
      <c r="B7" s="9"/>
      <c r="C7" s="9"/>
    </row>
    <row r="8">
      <c r="A8" s="6"/>
      <c r="B8" s="9"/>
      <c r="C8" s="9"/>
    </row>
    <row r="9">
      <c r="A9" s="6" t="s">
        <v>4</v>
      </c>
      <c r="B9" s="10" t="s">
        <v>5</v>
      </c>
      <c r="C9" s="11"/>
    </row>
    <row r="10">
      <c r="A10" s="6" t="s">
        <v>6</v>
      </c>
      <c r="B10" s="10" t="s">
        <v>7</v>
      </c>
      <c r="C10" s="11"/>
    </row>
    <row r="11">
      <c r="A11" s="6" t="s">
        <v>8</v>
      </c>
      <c r="B11" s="12">
        <v>100.0</v>
      </c>
    </row>
    <row r="12">
      <c r="A12" s="6" t="s">
        <v>9</v>
      </c>
      <c r="B12" s="12">
        <v>6.0</v>
      </c>
    </row>
    <row r="13">
      <c r="B13" s="2"/>
    </row>
    <row r="14">
      <c r="A14" s="8" t="s">
        <v>10</v>
      </c>
      <c r="B14" s="13"/>
      <c r="C14" s="6"/>
    </row>
    <row r="15">
      <c r="A15" s="8" t="s">
        <v>11</v>
      </c>
      <c r="B15" s="13"/>
      <c r="C15" s="6"/>
    </row>
    <row r="16">
      <c r="A16" s="8" t="s">
        <v>12</v>
      </c>
      <c r="B16" s="13"/>
      <c r="C16" s="6"/>
    </row>
    <row r="17">
      <c r="A17" s="14" t="s">
        <v>13</v>
      </c>
      <c r="B17" s="13"/>
      <c r="C17" s="6"/>
    </row>
    <row r="18">
      <c r="A18" s="6"/>
      <c r="B18" s="13"/>
      <c r="C18" s="6"/>
    </row>
    <row r="19">
      <c r="A19" s="6" t="s">
        <v>14</v>
      </c>
      <c r="B19" s="12">
        <v>675.0</v>
      </c>
      <c r="C19" s="15" t="str">
        <f>B10</f>
        <v>pounds</v>
      </c>
    </row>
    <row r="20">
      <c r="A20" s="6" t="s">
        <v>15</v>
      </c>
      <c r="B20" s="16">
        <v>2.0</v>
      </c>
      <c r="C20" s="15" t="str">
        <f>B10</f>
        <v>pounds</v>
      </c>
    </row>
    <row r="21" ht="15.75" customHeight="1">
      <c r="A21" s="6" t="s">
        <v>16</v>
      </c>
      <c r="B21" s="17">
        <f>B19*B20</f>
        <v>1350</v>
      </c>
    </row>
    <row r="22" ht="15.75" customHeight="1">
      <c r="A22" s="6" t="s">
        <v>17</v>
      </c>
      <c r="B22" s="18">
        <v>0.4</v>
      </c>
      <c r="C22" s="19" t="s">
        <v>18</v>
      </c>
    </row>
    <row r="23" ht="15.75" customHeight="1">
      <c r="B23" s="20"/>
    </row>
    <row r="24" ht="15.75" customHeight="1">
      <c r="A24" s="8" t="s">
        <v>19</v>
      </c>
      <c r="B24" s="20"/>
      <c r="C24" s="6"/>
      <c r="D24" s="21"/>
      <c r="E24" s="22"/>
    </row>
    <row r="25" ht="15.75" customHeight="1">
      <c r="A25" s="6"/>
      <c r="B25" s="20"/>
      <c r="C25" s="6"/>
      <c r="D25" s="21"/>
      <c r="E25" s="23" t="s">
        <v>20</v>
      </c>
    </row>
    <row r="26" ht="15.75" customHeight="1">
      <c r="A26" s="6" t="s">
        <v>21</v>
      </c>
      <c r="B26" s="24">
        <f>B21</f>
        <v>1350</v>
      </c>
      <c r="C26" s="6" t="s">
        <v>22</v>
      </c>
      <c r="D26" s="4">
        <v>5.0</v>
      </c>
      <c r="E26" s="25">
        <f t="shared" ref="E26:E28" si="1">D26*B26</f>
        <v>6750</v>
      </c>
    </row>
    <row r="27" ht="15.75" customHeight="1">
      <c r="A27" s="6" t="s">
        <v>23</v>
      </c>
      <c r="B27" s="24">
        <f>B21-B28</f>
        <v>810</v>
      </c>
      <c r="C27" s="6" t="s">
        <v>22</v>
      </c>
      <c r="D27" s="15">
        <f>D26</f>
        <v>5</v>
      </c>
      <c r="E27" s="25">
        <f t="shared" si="1"/>
        <v>4050</v>
      </c>
    </row>
    <row r="28" ht="15.75" customHeight="1">
      <c r="A28" s="6" t="s">
        <v>24</v>
      </c>
      <c r="B28" s="24">
        <f>B21*B22</f>
        <v>540</v>
      </c>
      <c r="C28" s="6" t="s">
        <v>22</v>
      </c>
      <c r="D28" s="15">
        <f>D26</f>
        <v>5</v>
      </c>
      <c r="E28" s="25">
        <f t="shared" si="1"/>
        <v>2700</v>
      </c>
    </row>
    <row r="29" ht="15.75" customHeight="1">
      <c r="B29" s="20"/>
    </row>
    <row r="30" ht="15.75" customHeight="1">
      <c r="A30" s="8" t="s">
        <v>26</v>
      </c>
      <c r="B30" s="2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5.75" customHeight="1">
      <c r="A31" s="6"/>
      <c r="B31" s="29"/>
    </row>
    <row r="32" ht="15.75" customHeight="1">
      <c r="A32" s="6" t="s">
        <v>29</v>
      </c>
      <c r="B32" s="31">
        <v>12.0</v>
      </c>
    </row>
    <row r="33" ht="15.75" customHeight="1">
      <c r="A33" s="6" t="s">
        <v>30</v>
      </c>
      <c r="B33" s="18">
        <v>0.15</v>
      </c>
    </row>
    <row r="34" ht="15.75" customHeight="1">
      <c r="A34" s="6" t="s">
        <v>31</v>
      </c>
      <c r="B34" s="24">
        <f>B32+(B32*B33)</f>
        <v>13.8</v>
      </c>
    </row>
    <row r="35" ht="15.75" customHeight="1">
      <c r="B35" s="2"/>
    </row>
    <row r="36" ht="15.75" customHeight="1">
      <c r="A36" s="8" t="s">
        <v>32</v>
      </c>
      <c r="B36" s="2"/>
      <c r="C36" s="6"/>
    </row>
    <row r="37" ht="15.75" customHeight="1">
      <c r="A37" s="8" t="s">
        <v>33</v>
      </c>
      <c r="B37" s="2"/>
      <c r="C37" s="6"/>
    </row>
    <row r="38" ht="15.75" customHeight="1">
      <c r="A38" s="36" t="s">
        <v>34</v>
      </c>
      <c r="B38" s="29"/>
      <c r="C38" s="6"/>
      <c r="D38" s="6"/>
      <c r="E38" s="22"/>
    </row>
    <row r="39" ht="15.75" customHeight="1">
      <c r="A39" s="2"/>
      <c r="B39" s="29"/>
      <c r="C39" s="6"/>
      <c r="D39" s="6"/>
      <c r="E39" s="22"/>
    </row>
    <row r="40" ht="15.75" customHeight="1">
      <c r="A40" s="2" t="s">
        <v>36</v>
      </c>
      <c r="B40" s="31">
        <v>30.0</v>
      </c>
      <c r="C40" s="6"/>
      <c r="D40" s="6"/>
      <c r="E40" s="22"/>
    </row>
    <row r="41" ht="15.75" customHeight="1">
      <c r="A41" s="2" t="s">
        <v>37</v>
      </c>
      <c r="B41" s="31">
        <v>25.0</v>
      </c>
      <c r="C41" s="6"/>
      <c r="E41" s="22"/>
    </row>
    <row r="42" ht="15.75" customHeight="1">
      <c r="A42" s="2" t="s">
        <v>38</v>
      </c>
      <c r="B42" s="31">
        <v>20.0</v>
      </c>
      <c r="C42" s="6"/>
      <c r="E42" s="22"/>
    </row>
    <row r="43" ht="15.75" customHeight="1">
      <c r="A43" s="2" t="s">
        <v>39</v>
      </c>
      <c r="B43" s="31">
        <v>0.0</v>
      </c>
      <c r="C43" s="6"/>
      <c r="E43" s="22"/>
    </row>
    <row r="44" ht="15.75" customHeight="1">
      <c r="A44" s="2" t="s">
        <v>41</v>
      </c>
      <c r="B44" s="31">
        <v>55.0</v>
      </c>
      <c r="C44" s="37" t="s">
        <v>42</v>
      </c>
    </row>
    <row r="45" ht="15.75" customHeight="1">
      <c r="A45" s="2" t="s">
        <v>43</v>
      </c>
      <c r="B45" s="24">
        <f>SUM(B40:B44)</f>
        <v>130</v>
      </c>
      <c r="E45" s="20"/>
    </row>
    <row r="46" ht="15.75" customHeight="1">
      <c r="A46" s="2"/>
      <c r="B46" s="20"/>
    </row>
    <row r="47" ht="15.75" customHeight="1">
      <c r="A47" s="38" t="s">
        <v>44</v>
      </c>
      <c r="B47" s="20"/>
      <c r="E47" s="39"/>
    </row>
    <row r="48" ht="15.75" customHeight="1">
      <c r="A48" s="2" t="s">
        <v>45</v>
      </c>
      <c r="B48" s="24">
        <f>B27-B45</f>
        <v>680</v>
      </c>
      <c r="E48" s="39"/>
    </row>
    <row r="49" ht="15.75" customHeight="1">
      <c r="A49" s="2" t="s">
        <v>47</v>
      </c>
      <c r="B49" s="42">
        <f>B48/B34</f>
        <v>49.27536232</v>
      </c>
    </row>
    <row r="50" ht="15.75" customHeight="1">
      <c r="B50" s="2"/>
    </row>
    <row r="51" ht="15.75" customHeight="1">
      <c r="A51" s="8" t="s">
        <v>48</v>
      </c>
      <c r="B51" s="2"/>
    </row>
    <row r="52" ht="15.75" customHeight="1">
      <c r="A52" s="8" t="s">
        <v>49</v>
      </c>
      <c r="B52" s="2"/>
    </row>
    <row r="53" ht="15.75" customHeight="1">
      <c r="A53" s="8" t="s">
        <v>50</v>
      </c>
      <c r="B53" s="43"/>
      <c r="C53" s="45"/>
    </row>
    <row r="54" ht="15.75" customHeight="1">
      <c r="A54" s="46"/>
      <c r="B54" s="8"/>
      <c r="C54" s="45"/>
    </row>
    <row r="55" ht="15.75" customHeight="1">
      <c r="A55" s="46"/>
      <c r="B55" s="8" t="s">
        <v>51</v>
      </c>
      <c r="C55" s="45"/>
    </row>
    <row r="56" ht="15.75" customHeight="1">
      <c r="A56" s="46" t="s">
        <v>52</v>
      </c>
      <c r="B56" s="43" t="s">
        <v>53</v>
      </c>
      <c r="C56" s="47" t="s">
        <v>55</v>
      </c>
      <c r="D56" s="46" t="s">
        <v>56</v>
      </c>
    </row>
    <row r="57" ht="15.75" customHeight="1">
      <c r="A57" s="6" t="s">
        <v>57</v>
      </c>
      <c r="B57" s="12">
        <v>1.0</v>
      </c>
      <c r="C57" s="4">
        <v>20.0</v>
      </c>
    </row>
    <row r="58" ht="15.75" customHeight="1">
      <c r="A58" s="6" t="s">
        <v>58</v>
      </c>
      <c r="B58" s="12">
        <v>1.0</v>
      </c>
      <c r="C58" s="4">
        <v>20.0</v>
      </c>
    </row>
    <row r="59" ht="15.75" customHeight="1">
      <c r="A59" s="6" t="s">
        <v>59</v>
      </c>
      <c r="B59" s="12">
        <v>1.0</v>
      </c>
      <c r="C59" s="4">
        <v>15.0</v>
      </c>
    </row>
    <row r="60" ht="15.75" customHeight="1">
      <c r="A60" s="6" t="s">
        <v>60</v>
      </c>
      <c r="B60" s="12">
        <v>0.0</v>
      </c>
      <c r="C60" s="4">
        <v>0.0</v>
      </c>
    </row>
    <row r="61" ht="15.75" customHeight="1">
      <c r="A61" s="6" t="s">
        <v>61</v>
      </c>
      <c r="B61" s="12">
        <v>3.0</v>
      </c>
      <c r="C61" s="4">
        <v>15.0</v>
      </c>
    </row>
    <row r="62" ht="15.75" customHeight="1">
      <c r="A62" s="6" t="s">
        <v>62</v>
      </c>
      <c r="B62" s="12">
        <v>2.0</v>
      </c>
      <c r="C62" s="4">
        <v>30.0</v>
      </c>
    </row>
    <row r="63" ht="15.75" customHeight="1">
      <c r="A63" s="6" t="s">
        <v>63</v>
      </c>
      <c r="B63" s="12">
        <v>0.0</v>
      </c>
      <c r="C63" s="4">
        <v>0.0</v>
      </c>
    </row>
    <row r="64" ht="15.75" customHeight="1">
      <c r="A64" s="6" t="s">
        <v>64</v>
      </c>
      <c r="B64" s="12">
        <v>0.0</v>
      </c>
      <c r="C64" s="4">
        <v>0.0</v>
      </c>
    </row>
    <row r="65" ht="15.75" customHeight="1">
      <c r="A65" s="6" t="s">
        <v>66</v>
      </c>
      <c r="B65" s="12">
        <v>3.0</v>
      </c>
      <c r="C65" s="4">
        <v>30.0</v>
      </c>
      <c r="D65" s="6" t="s">
        <v>67</v>
      </c>
    </row>
    <row r="66" ht="15.75" customHeight="1">
      <c r="A66" s="6" t="s">
        <v>68</v>
      </c>
      <c r="B66" s="12">
        <v>0.0</v>
      </c>
      <c r="C66" s="4">
        <v>0.0</v>
      </c>
      <c r="D66" s="6" t="s">
        <v>69</v>
      </c>
    </row>
    <row r="67" ht="15.75" customHeight="1">
      <c r="A67" s="6" t="s">
        <v>70</v>
      </c>
      <c r="B67" s="12">
        <v>0.0</v>
      </c>
      <c r="C67" s="4">
        <v>0.0</v>
      </c>
    </row>
    <row r="68" ht="15.75" customHeight="1">
      <c r="A68" s="6" t="s">
        <v>71</v>
      </c>
      <c r="B68" s="12">
        <v>0.0</v>
      </c>
      <c r="C68" s="4">
        <v>0.0</v>
      </c>
      <c r="D68" s="6" t="s">
        <v>72</v>
      </c>
    </row>
    <row r="69" ht="15.75" customHeight="1">
      <c r="A69" s="6" t="s">
        <v>73</v>
      </c>
      <c r="B69" s="12">
        <v>3.0</v>
      </c>
      <c r="C69" s="4">
        <v>300.0</v>
      </c>
      <c r="D69" s="6" t="s">
        <v>74</v>
      </c>
    </row>
    <row r="70" ht="15.75" customHeight="1">
      <c r="A70" s="6" t="s">
        <v>75</v>
      </c>
      <c r="B70" s="12">
        <v>1.0</v>
      </c>
      <c r="C70" s="4">
        <v>20.0</v>
      </c>
    </row>
    <row r="71" ht="15.75" customHeight="1">
      <c r="A71" s="6" t="s">
        <v>76</v>
      </c>
      <c r="B71" s="12">
        <v>3.0</v>
      </c>
      <c r="C71" s="4">
        <v>90.0</v>
      </c>
    </row>
    <row r="72" ht="15.75" customHeight="1">
      <c r="A72" s="6" t="s">
        <v>77</v>
      </c>
      <c r="B72" s="12">
        <v>3.0</v>
      </c>
      <c r="C72" s="4">
        <v>225.0</v>
      </c>
      <c r="D72" s="6" t="s">
        <v>78</v>
      </c>
    </row>
    <row r="73" ht="15.75" customHeight="1">
      <c r="A73" s="6" t="s">
        <v>79</v>
      </c>
      <c r="B73" s="12">
        <v>3.0</v>
      </c>
      <c r="C73" s="4">
        <v>135.0</v>
      </c>
      <c r="D73" s="6" t="s">
        <v>80</v>
      </c>
    </row>
    <row r="74" ht="15.75" customHeight="1">
      <c r="A74" s="6" t="s">
        <v>81</v>
      </c>
      <c r="B74" s="48"/>
      <c r="C74" s="48"/>
    </row>
    <row r="75" ht="15.75" customHeight="1">
      <c r="A75" s="6" t="s">
        <v>82</v>
      </c>
      <c r="B75" s="15">
        <f>SUM(B57:B74)</f>
        <v>24</v>
      </c>
      <c r="C75" s="15">
        <f>(C57*B57)+(C58*B58)+(C59*B59)+(C60*B60)+(B61*C61)+(C62*B62)+(C63*B63)+(C64*B64)+(C65*B65)+(C66*B66)+(C67*B67)+(C68*B68)+(C69*B69)+(B70*C70)+(B71*C71)+(C72*B72)+(B73*C73)+(B74*C74)</f>
        <v>2520</v>
      </c>
    </row>
    <row r="76" ht="15.75" customHeight="1">
      <c r="A76" s="6" t="s">
        <v>84</v>
      </c>
      <c r="B76" s="2"/>
      <c r="C76" s="49">
        <f>C75/60</f>
        <v>42</v>
      </c>
    </row>
    <row r="77" ht="15.75" customHeight="1">
      <c r="B77" s="2"/>
    </row>
    <row r="78" ht="15.75" customHeight="1">
      <c r="A78" s="8" t="s">
        <v>85</v>
      </c>
      <c r="B78" s="2"/>
    </row>
    <row r="79" ht="15.75" customHeight="1">
      <c r="A79" s="8" t="s">
        <v>86</v>
      </c>
      <c r="B79" s="2"/>
    </row>
    <row r="80" ht="15.75" customHeight="1">
      <c r="B80" s="2"/>
    </row>
    <row r="81" ht="15.75" customHeight="1">
      <c r="A81" s="50" t="s">
        <v>87</v>
      </c>
      <c r="B81" s="2"/>
    </row>
    <row r="82" ht="15.75" customHeight="1">
      <c r="A82" s="6" t="s">
        <v>88</v>
      </c>
      <c r="B82" s="12">
        <v>5.0</v>
      </c>
    </row>
    <row r="83" ht="15.75" customHeight="1">
      <c r="A83" s="6" t="s">
        <v>89</v>
      </c>
      <c r="B83" s="15">
        <f>B82*B19</f>
        <v>3375</v>
      </c>
      <c r="C83" s="15" t="str">
        <f>C19</f>
        <v>pounds</v>
      </c>
    </row>
    <row r="84" ht="15.75" customHeight="1">
      <c r="A84" s="6" t="s">
        <v>90</v>
      </c>
      <c r="B84" s="51">
        <f>B21*B82</f>
        <v>6750</v>
      </c>
      <c r="C84" s="52" t="s">
        <v>91</v>
      </c>
    </row>
    <row r="85" ht="15.75" customHeight="1">
      <c r="A85" s="6" t="s">
        <v>92</v>
      </c>
      <c r="B85" s="54">
        <f>B45*B82</f>
        <v>650</v>
      </c>
      <c r="C85" s="55">
        <f>B85/(B85+B86)</f>
        <v>0.1832018038</v>
      </c>
      <c r="G85" s="6"/>
    </row>
    <row r="86" ht="15.75" customHeight="1">
      <c r="A86" s="6" t="s">
        <v>93</v>
      </c>
      <c r="B86" s="56">
        <f>C76*B34*B82</f>
        <v>2898</v>
      </c>
      <c r="C86" s="58">
        <f>B86/(B86+B85)</f>
        <v>0.8167981962</v>
      </c>
      <c r="G86" s="6"/>
    </row>
    <row r="87" ht="15.75" customHeight="1">
      <c r="A87" s="60" t="s">
        <v>97</v>
      </c>
      <c r="B87" s="61">
        <f>B84-(B85+B86)</f>
        <v>3202</v>
      </c>
      <c r="G87" s="6"/>
    </row>
    <row r="88" ht="15.75" customHeight="1">
      <c r="A88" s="46" t="s">
        <v>99</v>
      </c>
      <c r="B88" s="62">
        <f>B87/B84</f>
        <v>0.4743703704</v>
      </c>
      <c r="C88" s="63" t="s">
        <v>102</v>
      </c>
      <c r="D88" s="62">
        <f>B22</f>
        <v>0.4</v>
      </c>
      <c r="G88" s="6"/>
    </row>
    <row r="89" ht="15.75" customHeight="1">
      <c r="A89" s="46" t="s">
        <v>103</v>
      </c>
      <c r="B89" s="64">
        <f>(B84-B87)/B83</f>
        <v>1.051259259</v>
      </c>
      <c r="G89" s="6"/>
    </row>
    <row r="90" ht="15.75" customHeight="1">
      <c r="A90" s="6"/>
      <c r="B90" s="2"/>
      <c r="G90" s="6"/>
    </row>
    <row r="91" ht="15.75" customHeight="1">
      <c r="A91" s="8" t="s">
        <v>104</v>
      </c>
      <c r="B91" s="2"/>
    </row>
    <row r="92" ht="15.75" customHeight="1">
      <c r="A92" s="8" t="s">
        <v>105</v>
      </c>
      <c r="B92" s="2"/>
    </row>
    <row r="93" ht="15.75" customHeight="1">
      <c r="A93" s="8" t="s">
        <v>106</v>
      </c>
      <c r="B93" s="2"/>
    </row>
    <row r="94" ht="15.75" customHeight="1">
      <c r="A94" s="8" t="s">
        <v>107</v>
      </c>
      <c r="B94" s="2"/>
    </row>
    <row r="95" ht="15.75" customHeight="1">
      <c r="A95" s="8" t="s">
        <v>108</v>
      </c>
      <c r="B95" s="65"/>
      <c r="C95" s="65"/>
      <c r="G95" s="6"/>
    </row>
    <row r="96" ht="15.75" customHeight="1">
      <c r="A96" s="8" t="s">
        <v>109</v>
      </c>
      <c r="B96" s="65"/>
      <c r="C96" s="65"/>
      <c r="G96" s="6"/>
    </row>
    <row r="97" ht="15.75" customHeight="1">
      <c r="A97" s="50"/>
      <c r="B97" s="65"/>
      <c r="C97" s="65"/>
      <c r="G97" s="6"/>
    </row>
    <row r="98" ht="15.75" customHeight="1">
      <c r="A98" s="50" t="s">
        <v>110</v>
      </c>
      <c r="B98" s="66" t="s">
        <v>111</v>
      </c>
      <c r="C98" s="67"/>
      <c r="G98" s="6"/>
    </row>
    <row r="99" ht="15.75" customHeight="1">
      <c r="A99" s="6" t="s">
        <v>112</v>
      </c>
      <c r="B99" s="68">
        <v>500.0</v>
      </c>
      <c r="C99" s="69" t="s">
        <v>113</v>
      </c>
      <c r="G99" s="6"/>
    </row>
    <row r="100" ht="15.75" customHeight="1">
      <c r="A100" s="6" t="s">
        <v>112</v>
      </c>
      <c r="B100" s="70"/>
      <c r="C100" s="72"/>
      <c r="G100" s="6"/>
    </row>
    <row r="101" ht="15.75" customHeight="1">
      <c r="A101" s="60" t="s">
        <v>97</v>
      </c>
      <c r="B101" s="73">
        <f>B84-(B85+B86+B99+B100)</f>
        <v>2702</v>
      </c>
      <c r="G101" s="6"/>
    </row>
    <row r="102" ht="15.75" customHeight="1">
      <c r="A102" s="46" t="s">
        <v>99</v>
      </c>
      <c r="B102" s="62">
        <f>B101/B84</f>
        <v>0.4002962963</v>
      </c>
      <c r="C102" s="3" t="s">
        <v>119</v>
      </c>
      <c r="G102" s="6"/>
    </row>
    <row r="103" ht="15.75" customHeight="1">
      <c r="A103" s="74" t="s">
        <v>103</v>
      </c>
      <c r="B103" s="75">
        <f>(B84-B101)/B83</f>
        <v>1.199407407</v>
      </c>
      <c r="G103" s="6"/>
    </row>
    <row r="104" ht="15.75" customHeight="1">
      <c r="B104" s="2"/>
      <c r="G104" s="6"/>
    </row>
    <row r="105" ht="15.75" customHeight="1">
      <c r="B105" s="2"/>
      <c r="G105" s="6"/>
    </row>
    <row r="106" ht="15.75" customHeight="1">
      <c r="A106" s="76" t="s">
        <v>13</v>
      </c>
      <c r="B106" s="2"/>
      <c r="G106" s="6"/>
    </row>
    <row r="107" ht="15.75" customHeight="1">
      <c r="B107" s="2"/>
    </row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4">
    <mergeCell ref="B9:C9"/>
    <mergeCell ref="B10:C10"/>
    <mergeCell ref="C22:G23"/>
    <mergeCell ref="B98:C98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37.86"/>
    <col customWidth="1" min="5" max="5" width="42.86"/>
  </cols>
  <sheetData>
    <row r="1">
      <c r="A1" s="78" t="s">
        <v>123</v>
      </c>
      <c r="B1" s="6"/>
      <c r="C1" s="6"/>
      <c r="D1" s="6"/>
      <c r="E1" s="80" t="s">
        <v>124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23"/>
    </row>
    <row r="2">
      <c r="A2" s="3"/>
      <c r="B2" s="6"/>
      <c r="C2" s="6"/>
      <c r="D2" s="6"/>
      <c r="E2" s="82" t="s">
        <v>125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23"/>
    </row>
    <row r="3" ht="15.0" customHeight="1">
      <c r="A3" s="83" t="s">
        <v>13</v>
      </c>
      <c r="B3" s="33"/>
      <c r="C3" s="33"/>
      <c r="D3" s="33"/>
      <c r="E3" s="3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23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23"/>
    </row>
    <row r="5">
      <c r="A5" s="8" t="s">
        <v>128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3"/>
    </row>
    <row r="6">
      <c r="A6" s="6"/>
      <c r="B6" s="7" t="s">
        <v>4</v>
      </c>
      <c r="C6" s="84" t="s">
        <v>39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23"/>
    </row>
    <row r="7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23"/>
    </row>
    <row r="8">
      <c r="A8" s="8" t="s">
        <v>129</v>
      </c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3"/>
    </row>
    <row r="9" ht="15.0" customHeight="1">
      <c r="A9" s="8" t="s">
        <v>130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23"/>
    </row>
    <row r="10">
      <c r="A10" s="6"/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23"/>
    </row>
    <row r="11">
      <c r="A11" s="6" t="s">
        <v>131</v>
      </c>
      <c r="B11" s="7"/>
      <c r="C11" s="6"/>
      <c r="D11" s="6"/>
      <c r="E11" s="85" t="s">
        <v>127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23"/>
    </row>
    <row r="12">
      <c r="A12" s="6"/>
      <c r="B12" s="86" t="s">
        <v>132</v>
      </c>
      <c r="C12" s="87" t="s">
        <v>39</v>
      </c>
      <c r="D12" s="6"/>
      <c r="E12" s="6" t="s">
        <v>39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23"/>
    </row>
    <row r="13">
      <c r="A13" s="6"/>
      <c r="B13" s="88" t="s">
        <v>133</v>
      </c>
      <c r="C13" s="89" t="s">
        <v>39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23"/>
    </row>
    <row r="14">
      <c r="A14" s="6"/>
      <c r="B14" s="90" t="s">
        <v>134</v>
      </c>
      <c r="C14" s="91" t="s">
        <v>39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23"/>
    </row>
    <row r="15">
      <c r="A15" s="6"/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23"/>
    </row>
    <row r="16">
      <c r="A16" s="8" t="s">
        <v>135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3"/>
    </row>
    <row r="17">
      <c r="A17" s="8" t="s">
        <v>136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23"/>
    </row>
    <row r="18">
      <c r="A18" s="57" t="s">
        <v>137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23"/>
    </row>
    <row r="19">
      <c r="A19" s="6"/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23"/>
    </row>
    <row r="20">
      <c r="A20" s="6" t="s">
        <v>138</v>
      </c>
      <c r="B20" s="93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23"/>
    </row>
    <row r="21" ht="15.75" customHeight="1">
      <c r="A21" s="6"/>
      <c r="B21" s="94" t="s">
        <v>139</v>
      </c>
      <c r="C21" s="91" t="s">
        <v>39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23"/>
    </row>
    <row r="22" ht="15.75" customHeight="1">
      <c r="A22" s="6"/>
      <c r="B22" s="86" t="s">
        <v>140</v>
      </c>
      <c r="C22" s="95" t="s">
        <v>39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23"/>
    </row>
    <row r="23" ht="15.75" customHeight="1">
      <c r="A23" s="6"/>
      <c r="B23" s="88" t="s">
        <v>141</v>
      </c>
      <c r="C23" s="96" t="s">
        <v>39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23"/>
    </row>
    <row r="24" ht="15.75" customHeight="1">
      <c r="A24" s="6"/>
      <c r="B24" s="90" t="s">
        <v>142</v>
      </c>
      <c r="C24" s="91" t="s">
        <v>39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23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23"/>
    </row>
    <row r="26" ht="15.75" customHeight="1">
      <c r="A26" s="8" t="s">
        <v>144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23"/>
    </row>
    <row r="27" ht="15.75" customHeight="1">
      <c r="A27" s="71" t="s">
        <v>146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23"/>
    </row>
    <row r="28" ht="27.0" customHeight="1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23"/>
    </row>
    <row r="29" ht="15.75" customHeight="1">
      <c r="A29" s="6" t="s">
        <v>147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23"/>
    </row>
    <row r="30" ht="15.75" customHeight="1">
      <c r="A30" s="6"/>
      <c r="B30" s="97" t="s">
        <v>148</v>
      </c>
      <c r="C30" s="48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23"/>
    </row>
    <row r="31" ht="15.75" customHeight="1">
      <c r="A31" s="6"/>
      <c r="B31" s="97" t="s">
        <v>149</v>
      </c>
      <c r="C31" s="48" t="s">
        <v>39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23"/>
    </row>
    <row r="32" ht="15.75" customHeight="1">
      <c r="A32" s="6"/>
      <c r="B32" s="97" t="s">
        <v>150</v>
      </c>
      <c r="C32" s="98" t="str">
        <f>C30/C31</f>
        <v>#VALUE!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23"/>
    </row>
    <row r="33" ht="15.75" customHeight="1">
      <c r="A33" s="6"/>
      <c r="B33" s="7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23"/>
    </row>
    <row r="34" ht="15.75" customHeight="1">
      <c r="A34" s="57" t="s">
        <v>151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23"/>
    </row>
    <row r="35" ht="15.75" customHeight="1">
      <c r="A35" s="6"/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23"/>
    </row>
    <row r="36" ht="15.75" customHeight="1">
      <c r="A36" s="6" t="s">
        <v>152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23"/>
    </row>
    <row r="37" ht="15.75" customHeight="1">
      <c r="A37" s="6"/>
      <c r="B37" s="90" t="s">
        <v>153</v>
      </c>
      <c r="C37" s="101" t="s">
        <v>39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23"/>
    </row>
    <row r="38" ht="15.75" customHeight="1">
      <c r="A38" s="6"/>
      <c r="B38" s="90" t="s">
        <v>154</v>
      </c>
      <c r="C38" s="101" t="s">
        <v>39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23"/>
    </row>
    <row r="39" ht="15.75" customHeight="1">
      <c r="A39" s="6"/>
      <c r="B39" s="90" t="s">
        <v>155</v>
      </c>
      <c r="C39" s="102" t="s">
        <v>39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23"/>
    </row>
    <row r="40" ht="15.75" customHeight="1">
      <c r="A40" s="6"/>
      <c r="B40" s="90" t="s">
        <v>30</v>
      </c>
      <c r="C40" s="48" t="s">
        <v>39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23"/>
    </row>
    <row r="41" ht="15.75" customHeight="1">
      <c r="A41" s="6"/>
      <c r="B41" s="90" t="s">
        <v>157</v>
      </c>
      <c r="C41" s="98" t="str">
        <f>(C39*(1+C40))/C37</f>
        <v>#VALUE!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23"/>
    </row>
    <row r="42" ht="15.75" customHeight="1">
      <c r="A42" s="6"/>
      <c r="B42" s="90" t="s">
        <v>158</v>
      </c>
      <c r="C42" s="98" t="str">
        <f>(C39*(1+C40))/C38</f>
        <v>#VALUE!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23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23"/>
    </row>
    <row r="44" ht="15.75" customHeight="1">
      <c r="A44" s="104" t="s">
        <v>159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23"/>
    </row>
    <row r="45" ht="15.75" customHeight="1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23"/>
    </row>
    <row r="46" ht="15.75" customHeight="1">
      <c r="A46" s="6" t="s">
        <v>160</v>
      </c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23"/>
    </row>
    <row r="47" ht="15.75" customHeight="1">
      <c r="A47" s="6"/>
      <c r="B47" s="90" t="s">
        <v>162</v>
      </c>
      <c r="C47" s="101" t="s">
        <v>39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23"/>
    </row>
    <row r="48" ht="15.75" customHeight="1">
      <c r="A48" s="6"/>
      <c r="B48" s="90" t="s">
        <v>163</v>
      </c>
      <c r="C48" s="101" t="s">
        <v>39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23"/>
    </row>
    <row r="49" ht="15.75" customHeight="1">
      <c r="A49" s="6"/>
      <c r="B49" s="90" t="s">
        <v>164</v>
      </c>
      <c r="C49" s="98" t="str">
        <f>C48*(C47*(C39*(1+C40)))</f>
        <v>#VALUE!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23"/>
    </row>
    <row r="50" ht="15.75" customHeight="1">
      <c r="A50" s="6"/>
      <c r="B50" s="90" t="s">
        <v>166</v>
      </c>
      <c r="C50" s="98" t="str">
        <f>C49/C31</f>
        <v>#VALUE!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23"/>
    </row>
    <row r="51" ht="15.75" customHeight="1">
      <c r="A51" s="6"/>
      <c r="B51" s="7"/>
      <c r="C51" s="105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23"/>
    </row>
    <row r="52" ht="15.75" customHeight="1">
      <c r="A52" s="44" t="s">
        <v>167</v>
      </c>
      <c r="B52" s="7"/>
      <c r="C52" s="10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23"/>
    </row>
    <row r="53" ht="15.75" customHeight="1">
      <c r="A53" s="6"/>
      <c r="B53" s="7"/>
      <c r="C53" s="10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23"/>
    </row>
    <row r="54" ht="15.75" customHeight="1">
      <c r="A54" s="6" t="s">
        <v>168</v>
      </c>
      <c r="B54" s="7"/>
      <c r="C54" s="10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23"/>
    </row>
    <row r="55" ht="15.75" customHeight="1">
      <c r="A55" s="6"/>
      <c r="B55" s="106" t="s">
        <v>170</v>
      </c>
      <c r="C55" s="98" t="str">
        <f>C14/C13/C12</f>
        <v>#VALUE!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23"/>
    </row>
    <row r="56" ht="15.75" customHeight="1">
      <c r="A56" s="6"/>
      <c r="B56" s="97" t="s">
        <v>171</v>
      </c>
      <c r="C56" s="110" t="str">
        <f>(C21+C22+C23+C24)/C12</f>
        <v>#VALUE!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23"/>
    </row>
    <row r="57" ht="15.75" customHeight="1">
      <c r="A57" s="6"/>
      <c r="B57" s="97" t="s">
        <v>173</v>
      </c>
      <c r="C57" s="98" t="str">
        <f>C32/C12</f>
        <v>#VALUE!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23"/>
    </row>
    <row r="58" ht="15.75" customHeight="1">
      <c r="A58" s="6"/>
      <c r="B58" s="97" t="s">
        <v>174</v>
      </c>
      <c r="C58" s="98" t="str">
        <f>(C41+C42+C50)/C12</f>
        <v>#VALUE!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23"/>
    </row>
    <row r="59" ht="15.75" customHeight="1">
      <c r="A59" s="6"/>
      <c r="B59" s="114" t="s">
        <v>175</v>
      </c>
      <c r="C59" s="115" t="str">
        <f>C57+C56+C55+C58</f>
        <v>#VALUE!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23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23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23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23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23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23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23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23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23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23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23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23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23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23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23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23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23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23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23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23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23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23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23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23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23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23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23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23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23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23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23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23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23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23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23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23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23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23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23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23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23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23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23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23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23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23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23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23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23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23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23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23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23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23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23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23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23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23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23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23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23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23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23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23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23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23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23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23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23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23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23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23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23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23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23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23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23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23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23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23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23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23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23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23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23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23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23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23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23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23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23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23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23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23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23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23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23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23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23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23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23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23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23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23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23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23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23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23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23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23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23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23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23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23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23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23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23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23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23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23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23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23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23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23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23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23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23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23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23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23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23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23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23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23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23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23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23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23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23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23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23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23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23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23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23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23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23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23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23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23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23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23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23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23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23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23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23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23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23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23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23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23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23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23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23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23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23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23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23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23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23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23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23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23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23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23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23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23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23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23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23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23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23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23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23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23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23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23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23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23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23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23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23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23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23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23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23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23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23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23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23"/>
    </row>
    <row r="260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mergeCells count="6">
    <mergeCell ref="A3:E3"/>
    <mergeCell ref="A9:E9"/>
    <mergeCell ref="A18:C18"/>
    <mergeCell ref="A27:D28"/>
    <mergeCell ref="A34:D34"/>
    <mergeCell ref="A44:D45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9138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37.86"/>
    <col customWidth="1" min="5" max="5" width="42.86"/>
  </cols>
  <sheetData>
    <row r="1">
      <c r="A1" s="78" t="s">
        <v>123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23"/>
    </row>
    <row r="2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23"/>
    </row>
    <row r="3" ht="15.0" customHeight="1">
      <c r="A3" s="116" t="s">
        <v>13</v>
      </c>
      <c r="B3" s="33"/>
      <c r="C3" s="33"/>
      <c r="D3" s="33"/>
      <c r="E3" s="3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23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23"/>
    </row>
    <row r="5">
      <c r="A5" s="8" t="s">
        <v>128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3"/>
    </row>
    <row r="6">
      <c r="A6" s="6"/>
      <c r="B6" s="7" t="s">
        <v>4</v>
      </c>
      <c r="C6" s="84" t="s">
        <v>176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23"/>
    </row>
    <row r="7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23"/>
    </row>
    <row r="8">
      <c r="A8" s="8" t="s">
        <v>129</v>
      </c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3"/>
    </row>
    <row r="9" ht="15.0" customHeight="1">
      <c r="A9" s="57" t="s">
        <v>130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23"/>
    </row>
    <row r="10">
      <c r="A10" s="6"/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23"/>
    </row>
    <row r="11">
      <c r="A11" s="6" t="s">
        <v>131</v>
      </c>
      <c r="B11" s="7"/>
      <c r="C11" s="6"/>
      <c r="D11" s="6"/>
      <c r="E11" s="85" t="s">
        <v>127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23"/>
    </row>
    <row r="12">
      <c r="A12" s="6"/>
      <c r="B12" s="86" t="s">
        <v>132</v>
      </c>
      <c r="C12" s="87">
        <v>47.0</v>
      </c>
      <c r="D12" s="6"/>
      <c r="E12" s="6" t="s">
        <v>177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23"/>
    </row>
    <row r="13">
      <c r="A13" s="6"/>
      <c r="B13" s="88" t="s">
        <v>133</v>
      </c>
      <c r="C13" s="89">
        <v>3.0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23"/>
    </row>
    <row r="14">
      <c r="A14" s="6"/>
      <c r="B14" s="90" t="s">
        <v>134</v>
      </c>
      <c r="C14" s="91">
        <v>1.0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23"/>
    </row>
    <row r="15">
      <c r="A15" s="6"/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23"/>
    </row>
    <row r="16">
      <c r="A16" s="8" t="s">
        <v>135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3"/>
    </row>
    <row r="17">
      <c r="A17" s="8" t="s">
        <v>136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23"/>
    </row>
    <row r="18">
      <c r="A18" s="57" t="s">
        <v>137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23"/>
    </row>
    <row r="19">
      <c r="A19" s="6"/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23"/>
    </row>
    <row r="20">
      <c r="A20" s="6" t="s">
        <v>138</v>
      </c>
      <c r="B20" s="1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23"/>
    </row>
    <row r="21" ht="15.75" customHeight="1">
      <c r="A21" s="6"/>
      <c r="B21" s="86" t="s">
        <v>139</v>
      </c>
      <c r="C21" s="118">
        <v>0.5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23"/>
    </row>
    <row r="22" ht="15.75" customHeight="1">
      <c r="A22" s="6"/>
      <c r="B22" s="86" t="s">
        <v>140</v>
      </c>
      <c r="C22" s="16">
        <v>0.02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23"/>
    </row>
    <row r="23" ht="15.75" customHeight="1">
      <c r="A23" s="6"/>
      <c r="B23" s="88" t="s">
        <v>141</v>
      </c>
      <c r="C23" s="96">
        <v>0.14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23"/>
    </row>
    <row r="24" ht="15.75" customHeight="1">
      <c r="A24" s="6"/>
      <c r="B24" s="90" t="s">
        <v>142</v>
      </c>
      <c r="C24" s="91">
        <v>0.06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23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23"/>
    </row>
    <row r="26" ht="15.75" customHeight="1">
      <c r="A26" s="8" t="s">
        <v>144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23"/>
    </row>
    <row r="27" ht="15.75" customHeight="1">
      <c r="A27" s="71" t="s">
        <v>146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23"/>
    </row>
    <row r="28" ht="27.0" customHeight="1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23"/>
    </row>
    <row r="29" ht="15.75" customHeight="1">
      <c r="A29" s="6" t="s">
        <v>147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23"/>
    </row>
    <row r="30" ht="15.75" customHeight="1">
      <c r="A30" s="6"/>
      <c r="B30" s="97" t="s">
        <v>148</v>
      </c>
      <c r="C30" s="48">
        <v>7500.0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23"/>
    </row>
    <row r="31" ht="15.75" customHeight="1">
      <c r="A31" s="6"/>
      <c r="B31" s="97" t="s">
        <v>149</v>
      </c>
      <c r="C31" s="48">
        <v>3500.0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23"/>
    </row>
    <row r="32" ht="15.75" customHeight="1">
      <c r="A32" s="6"/>
      <c r="B32" s="97" t="s">
        <v>150</v>
      </c>
      <c r="C32" s="98">
        <f>C30/C31</f>
        <v>2.142857143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23"/>
    </row>
    <row r="33" ht="15.75" customHeight="1">
      <c r="A33" s="6"/>
      <c r="B33" s="7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23"/>
    </row>
    <row r="34" ht="15.75" customHeight="1">
      <c r="A34" s="57" t="s">
        <v>151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23"/>
    </row>
    <row r="35" ht="15.75" customHeight="1">
      <c r="A35" s="6"/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23"/>
    </row>
    <row r="36" ht="15.75" customHeight="1">
      <c r="A36" s="6" t="s">
        <v>152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23"/>
    </row>
    <row r="37" ht="15.75" customHeight="1">
      <c r="A37" s="6"/>
      <c r="B37" s="90" t="s">
        <v>153</v>
      </c>
      <c r="C37" s="101">
        <v>40.0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23"/>
    </row>
    <row r="38" ht="15.75" customHeight="1">
      <c r="A38" s="6"/>
      <c r="B38" s="90" t="s">
        <v>154</v>
      </c>
      <c r="C38" s="101">
        <v>15.0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23"/>
    </row>
    <row r="39" ht="15.75" customHeight="1">
      <c r="A39" s="6"/>
      <c r="B39" s="90" t="s">
        <v>155</v>
      </c>
      <c r="C39" s="102">
        <v>14.0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23"/>
    </row>
    <row r="40" ht="15.75" customHeight="1">
      <c r="A40" s="6"/>
      <c r="B40" s="90" t="s">
        <v>30</v>
      </c>
      <c r="C40" s="119">
        <v>0.15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23"/>
    </row>
    <row r="41" ht="15.75" customHeight="1">
      <c r="A41" s="6"/>
      <c r="B41" s="90" t="s">
        <v>157</v>
      </c>
      <c r="C41" s="98">
        <f>(C39*(1+C40))/C37</f>
        <v>0.4025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23"/>
    </row>
    <row r="42" ht="15.75" customHeight="1">
      <c r="A42" s="6"/>
      <c r="B42" s="90" t="s">
        <v>158</v>
      </c>
      <c r="C42" s="98">
        <f>(C39*(1+C40))/C38</f>
        <v>1.073333333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23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23"/>
    </row>
    <row r="44" ht="15.75" customHeight="1">
      <c r="A44" s="104" t="s">
        <v>159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23"/>
    </row>
    <row r="45" ht="15.75" customHeight="1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23"/>
    </row>
    <row r="46" ht="15.75" customHeight="1">
      <c r="A46" s="6" t="s">
        <v>160</v>
      </c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23"/>
    </row>
    <row r="47" ht="15.75" customHeight="1">
      <c r="A47" s="6"/>
      <c r="B47" s="90" t="s">
        <v>162</v>
      </c>
      <c r="C47" s="101">
        <v>18.0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23"/>
    </row>
    <row r="48" ht="15.75" customHeight="1">
      <c r="A48" s="6"/>
      <c r="B48" s="90" t="s">
        <v>163</v>
      </c>
      <c r="C48" s="101">
        <v>6.0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23"/>
    </row>
    <row r="49" ht="15.75" customHeight="1">
      <c r="A49" s="6"/>
      <c r="B49" s="90" t="s">
        <v>164</v>
      </c>
      <c r="C49" s="98">
        <f>C48*(C47*(C39*(1+C40)))</f>
        <v>1738.8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23"/>
    </row>
    <row r="50" ht="15.75" customHeight="1">
      <c r="A50" s="6"/>
      <c r="B50" s="90" t="s">
        <v>166</v>
      </c>
      <c r="C50" s="98">
        <f>C49/C31</f>
        <v>0.4968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23"/>
    </row>
    <row r="51" ht="15.75" customHeight="1">
      <c r="A51" s="6"/>
      <c r="B51" s="7"/>
      <c r="C51" s="105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23"/>
    </row>
    <row r="52" ht="15.75" customHeight="1">
      <c r="A52" s="8" t="s">
        <v>178</v>
      </c>
      <c r="B52" s="7"/>
      <c r="C52" s="10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23"/>
    </row>
    <row r="53" ht="15.75" customHeight="1">
      <c r="A53" s="6"/>
      <c r="B53" s="7"/>
      <c r="C53" s="10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23"/>
    </row>
    <row r="54" ht="15.75" customHeight="1">
      <c r="A54" s="6" t="s">
        <v>168</v>
      </c>
      <c r="B54" s="7"/>
      <c r="C54" s="10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23"/>
    </row>
    <row r="55" ht="15.75" customHeight="1">
      <c r="A55" s="6"/>
      <c r="B55" s="106" t="s">
        <v>170</v>
      </c>
      <c r="C55" s="98">
        <f>C14/C13/C12</f>
        <v>0.007092198582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23"/>
    </row>
    <row r="56" ht="15.75" customHeight="1">
      <c r="A56" s="6"/>
      <c r="B56" s="97" t="s">
        <v>171</v>
      </c>
      <c r="C56" s="110">
        <f>(C21+C22+C23+C24)/C12</f>
        <v>0.01531914894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23"/>
    </row>
    <row r="57" ht="15.75" customHeight="1">
      <c r="A57" s="6"/>
      <c r="B57" s="97" t="s">
        <v>173</v>
      </c>
      <c r="C57" s="98">
        <f>C32/C12</f>
        <v>0.04559270517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23"/>
    </row>
    <row r="58" ht="15.75" customHeight="1">
      <c r="A58" s="6"/>
      <c r="B58" s="97" t="s">
        <v>174</v>
      </c>
      <c r="C58" s="98">
        <f>(C41+C42+C50)/C12</f>
        <v>0.04197092199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23"/>
    </row>
    <row r="59" ht="15.75" customHeight="1">
      <c r="A59" s="6"/>
      <c r="B59" s="114" t="s">
        <v>175</v>
      </c>
      <c r="C59" s="115">
        <f>C57+C56+C55+C58</f>
        <v>0.1099749747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23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23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23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23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23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23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23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23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23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23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23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23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23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23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23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23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23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23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23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23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23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23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23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23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23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23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23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23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23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23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23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23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23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23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23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23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23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23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23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23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23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23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23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23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23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23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23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23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23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23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23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23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23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23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23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23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23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23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23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23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23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23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23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23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23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23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23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23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23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23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23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23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23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23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23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23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23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23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23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23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23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23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23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23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23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23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23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23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23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23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23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23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23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23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23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23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23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23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23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23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23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23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23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23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23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23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23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23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23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23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23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23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23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23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23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23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23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23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23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23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23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23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23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23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23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23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23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23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23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23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23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23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23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23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23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23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23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23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23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23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23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23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23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23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23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23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23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23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23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23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23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23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23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23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23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23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23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23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23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23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23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23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23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23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23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23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23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23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23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23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23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23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23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23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23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23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23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23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23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23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23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23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23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23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23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23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23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23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23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23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23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23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23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23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23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23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23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23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23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23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23"/>
    </row>
    <row r="260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mergeCells count="6">
    <mergeCell ref="A3:E3"/>
    <mergeCell ref="A9:E9"/>
    <mergeCell ref="A18:C18"/>
    <mergeCell ref="A27:D28"/>
    <mergeCell ref="A34:D34"/>
    <mergeCell ref="A44:D4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2019-12-12T13:47:23Z</dcterms:created>
  <dc:creator>Ellen</dc:creator>
</cp:coreProperties>
</file>